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ea\Desktop\FINANCIJSKI PLANOVI INSTITUTA\IZVRŠENJA FINANCIJSKIH PLANOVA INSTITUTA\IZVRŠENJA FIN.PLANA OD 01.01.-30.06.2026\"/>
    </mc:Choice>
  </mc:AlternateContent>
  <xr:revisionPtr revIDLastSave="0" documentId="13_ncr:1_{154C7DA8-784D-427A-BBBF-513E7B4CA589}" xr6:coauthVersionLast="36" xr6:coauthVersionMax="36" xr10:uidLastSave="{00000000-0000-0000-0000-000000000000}"/>
  <bookViews>
    <workbookView xWindow="0" yWindow="0" windowWidth="23040" windowHeight="8940" firstSheet="2" activeTab="3" xr2:uid="{00000000-000D-0000-FFFF-FFFF00000000}"/>
  </bookViews>
  <sheets>
    <sheet name="IZVRŠENJE PRORAČUNA" sheetId="1" r:id="rId1"/>
    <sheet name="PRIHODI I RASHODI PREMA EK" sheetId="2" r:id="rId2"/>
    <sheet name="PRIHODI I RASHODI PREMA IZVORIM" sheetId="3" r:id="rId3"/>
    <sheet name="RASHODI PREMA FUNKCIJSKOJ KLAS" sheetId="4" r:id="rId4"/>
    <sheet name="IZVRŠENJE PO ORGANIZACIJSKOJ KL" sheetId="5" r:id="rId5"/>
    <sheet name="POSEBNI DIO 08008" sheetId="6" r:id="rId6"/>
    <sheet name="B.2 RAČUN FINANC IF" sheetId="7" r:id="rId7"/>
    <sheet name="B.1 RAČUN FINANC EK" sheetId="8" r:id="rId8"/>
  </sheets>
  <calcPr calcId="191029"/>
</workbook>
</file>

<file path=xl/calcChain.xml><?xml version="1.0" encoding="utf-8"?>
<calcChain xmlns="http://schemas.openxmlformats.org/spreadsheetml/2006/main">
  <c r="K51" i="6" l="1"/>
  <c r="I51" i="6"/>
  <c r="I120" i="6" l="1"/>
  <c r="I116" i="6"/>
  <c r="K116" i="6"/>
  <c r="I50" i="6"/>
  <c r="K50" i="6"/>
  <c r="M116" i="6" l="1"/>
  <c r="F15" i="7" l="1"/>
  <c r="F14" i="7"/>
  <c r="F13" i="7"/>
  <c r="M140" i="6"/>
  <c r="M139" i="6"/>
  <c r="M138" i="6"/>
  <c r="K137" i="6"/>
  <c r="M137" i="6" s="1"/>
  <c r="M136" i="6"/>
  <c r="K135" i="6"/>
  <c r="M135" i="6" s="1"/>
  <c r="M134" i="6"/>
  <c r="M133" i="6"/>
  <c r="M132" i="6"/>
  <c r="M131" i="6"/>
  <c r="M130" i="6"/>
  <c r="M129" i="6"/>
  <c r="M128" i="6"/>
  <c r="M126" i="6"/>
  <c r="M125" i="6"/>
  <c r="M124" i="6"/>
  <c r="M123" i="6"/>
  <c r="M122" i="6"/>
  <c r="M121" i="6"/>
  <c r="M120" i="6"/>
  <c r="K120" i="6"/>
  <c r="K118" i="6"/>
  <c r="M115" i="6"/>
  <c r="K114" i="6"/>
  <c r="M114" i="6" s="1"/>
  <c r="M113" i="6"/>
  <c r="K112" i="6"/>
  <c r="M112" i="6" s="1"/>
  <c r="M111" i="6"/>
  <c r="M110" i="6"/>
  <c r="K110" i="6"/>
  <c r="M109" i="6"/>
  <c r="M108" i="6"/>
  <c r="M107" i="6"/>
  <c r="M105" i="6"/>
  <c r="M104" i="6"/>
  <c r="K103" i="6"/>
  <c r="M103" i="6" s="1"/>
  <c r="M102" i="6"/>
  <c r="M101" i="6"/>
  <c r="K101" i="6"/>
  <c r="M98" i="6"/>
  <c r="M97" i="6"/>
  <c r="M96" i="6"/>
  <c r="K96" i="6"/>
  <c r="M95" i="6"/>
  <c r="K94" i="6"/>
  <c r="M94" i="6" s="1"/>
  <c r="M93" i="6"/>
  <c r="M92" i="6"/>
  <c r="M91" i="6"/>
  <c r="M90" i="6"/>
  <c r="M88" i="6"/>
  <c r="M87" i="6"/>
  <c r="M86" i="6"/>
  <c r="M85" i="6"/>
  <c r="M84" i="6"/>
  <c r="M83" i="6"/>
  <c r="M82" i="6"/>
  <c r="M81" i="6"/>
  <c r="M80" i="6"/>
  <c r="M79" i="6"/>
  <c r="M78" i="6"/>
  <c r="M77" i="6"/>
  <c r="M76" i="6"/>
  <c r="K76" i="6"/>
  <c r="M75" i="6"/>
  <c r="M74" i="6"/>
  <c r="M73" i="6"/>
  <c r="K72" i="6"/>
  <c r="M72" i="6" s="1"/>
  <c r="K71" i="6"/>
  <c r="M71" i="6" s="1"/>
  <c r="K67" i="6"/>
  <c r="M60" i="6"/>
  <c r="M59" i="6"/>
  <c r="M58" i="6"/>
  <c r="K57" i="6"/>
  <c r="M57" i="6" s="1"/>
  <c r="I57" i="6"/>
  <c r="M56" i="6"/>
  <c r="M55" i="6"/>
  <c r="M54" i="6"/>
  <c r="K53" i="6"/>
  <c r="K52" i="6" s="1"/>
  <c r="I53" i="6"/>
  <c r="I52" i="6" s="1"/>
  <c r="M49" i="6"/>
  <c r="M48" i="6"/>
  <c r="M47" i="6"/>
  <c r="K47" i="6"/>
  <c r="I47" i="6"/>
  <c r="M46" i="6"/>
  <c r="K45" i="6"/>
  <c r="M45" i="6" s="1"/>
  <c r="I45" i="6"/>
  <c r="M44" i="6"/>
  <c r="K43" i="6"/>
  <c r="M43" i="6" s="1"/>
  <c r="I43" i="6"/>
  <c r="M42" i="6"/>
  <c r="M41" i="6"/>
  <c r="M40" i="6"/>
  <c r="M39" i="6"/>
  <c r="M38" i="6"/>
  <c r="M36" i="6"/>
  <c r="M35" i="6"/>
  <c r="M34" i="6"/>
  <c r="M33" i="6"/>
  <c r="M32" i="6"/>
  <c r="M31" i="6"/>
  <c r="M30" i="6"/>
  <c r="M29" i="6"/>
  <c r="M28" i="6"/>
  <c r="M26" i="6"/>
  <c r="M25" i="6"/>
  <c r="M24" i="6"/>
  <c r="M23" i="6"/>
  <c r="M22" i="6"/>
  <c r="M21" i="6"/>
  <c r="M20" i="6"/>
  <c r="K19" i="6"/>
  <c r="K14" i="6" s="1"/>
  <c r="M14" i="6" s="1"/>
  <c r="I19" i="6"/>
  <c r="I14" i="6" s="1"/>
  <c r="M18" i="6"/>
  <c r="M17" i="6"/>
  <c r="M16" i="6"/>
  <c r="M15" i="6"/>
  <c r="K15" i="6"/>
  <c r="I15" i="6"/>
  <c r="M13" i="6"/>
  <c r="M11" i="6"/>
  <c r="M10" i="6"/>
  <c r="T12" i="5"/>
  <c r="P12" i="5"/>
  <c r="P11" i="5"/>
  <c r="T11" i="5" s="1"/>
  <c r="T10" i="5"/>
  <c r="P10" i="5"/>
  <c r="O11" i="4"/>
  <c r="I11" i="4"/>
  <c r="M11" i="4" s="1"/>
  <c r="O10" i="4"/>
  <c r="M10" i="4"/>
  <c r="I10" i="4"/>
  <c r="O9" i="4"/>
  <c r="I9" i="4"/>
  <c r="M9" i="4" s="1"/>
  <c r="S28" i="3"/>
  <c r="O28" i="3"/>
  <c r="U28" i="3" s="1"/>
  <c r="U27" i="3"/>
  <c r="S27" i="3"/>
  <c r="U26" i="3"/>
  <c r="U25" i="3"/>
  <c r="S25" i="3"/>
  <c r="O25" i="3"/>
  <c r="U24" i="3"/>
  <c r="S24" i="3"/>
  <c r="O24" i="3"/>
  <c r="S23" i="3"/>
  <c r="O23" i="3"/>
  <c r="U23" i="3" s="1"/>
  <c r="S22" i="3"/>
  <c r="O22" i="3"/>
  <c r="U22" i="3" s="1"/>
  <c r="U21" i="3"/>
  <c r="S21" i="3"/>
  <c r="O21" i="3"/>
  <c r="U20" i="3"/>
  <c r="Q20" i="3"/>
  <c r="S20" i="3" s="1"/>
  <c r="O20" i="3"/>
  <c r="S19" i="3"/>
  <c r="S18" i="3"/>
  <c r="U17" i="3"/>
  <c r="S17" i="3"/>
  <c r="U16" i="3"/>
  <c r="S16" i="3"/>
  <c r="U14" i="3"/>
  <c r="Q14" i="3"/>
  <c r="S14" i="3" s="1"/>
  <c r="O14" i="3"/>
  <c r="S13" i="3"/>
  <c r="O13" i="3"/>
  <c r="U13" i="3" s="1"/>
  <c r="S12" i="3"/>
  <c r="O12" i="3"/>
  <c r="O9" i="3" s="1"/>
  <c r="U11" i="3"/>
  <c r="S11" i="3"/>
  <c r="U10" i="3"/>
  <c r="S10" i="3"/>
  <c r="M9" i="3"/>
  <c r="S89" i="2"/>
  <c r="S87" i="2"/>
  <c r="S85" i="2"/>
  <c r="O85" i="2"/>
  <c r="U85" i="2" s="1"/>
  <c r="S84" i="2"/>
  <c r="S82" i="2"/>
  <c r="U81" i="2"/>
  <c r="S81" i="2"/>
  <c r="O81" i="2"/>
  <c r="S80" i="2"/>
  <c r="U79" i="2"/>
  <c r="S79" i="2"/>
  <c r="U78" i="2"/>
  <c r="S78" i="2"/>
  <c r="S77" i="2"/>
  <c r="O77" i="2"/>
  <c r="U77" i="2" s="1"/>
  <c r="S76" i="2"/>
  <c r="U75" i="2"/>
  <c r="S75" i="2"/>
  <c r="S74" i="2"/>
  <c r="S73" i="2"/>
  <c r="S72" i="2"/>
  <c r="O72" i="2"/>
  <c r="U72" i="2" s="1"/>
  <c r="S71" i="2"/>
  <c r="U70" i="2"/>
  <c r="S70" i="2"/>
  <c r="U69" i="2"/>
  <c r="S69" i="2"/>
  <c r="O69" i="2"/>
  <c r="S68" i="2"/>
  <c r="S67" i="2"/>
  <c r="O67" i="2"/>
  <c r="U67" i="2" s="1"/>
  <c r="S66" i="2"/>
  <c r="O66" i="2"/>
  <c r="U66" i="2" s="1"/>
  <c r="U65" i="2"/>
  <c r="S65" i="2"/>
  <c r="U64" i="2"/>
  <c r="S64" i="2"/>
  <c r="S63" i="2"/>
  <c r="S60" i="2"/>
  <c r="O60" i="2"/>
  <c r="U60" i="2" s="1"/>
  <c r="S59" i="2"/>
  <c r="O59" i="2"/>
  <c r="U59" i="2" s="1"/>
  <c r="S58" i="2"/>
  <c r="O58" i="2"/>
  <c r="U58" i="2" s="1"/>
  <c r="U57" i="2"/>
  <c r="S57" i="2"/>
  <c r="O57" i="2"/>
  <c r="S56" i="2"/>
  <c r="O56" i="2"/>
  <c r="U56" i="2" s="1"/>
  <c r="S55" i="2"/>
  <c r="O55" i="2"/>
  <c r="U55" i="2" s="1"/>
  <c r="U54" i="2"/>
  <c r="S54" i="2"/>
  <c r="U53" i="2"/>
  <c r="S53" i="2"/>
  <c r="O53" i="2"/>
  <c r="U52" i="2"/>
  <c r="S52" i="2"/>
  <c r="O52" i="2"/>
  <c r="S51" i="2"/>
  <c r="U49" i="2"/>
  <c r="S49" i="2"/>
  <c r="U48" i="2"/>
  <c r="S48" i="2"/>
  <c r="S47" i="2"/>
  <c r="O47" i="2"/>
  <c r="U47" i="2" s="1"/>
  <c r="S46" i="2"/>
  <c r="O46" i="2"/>
  <c r="U46" i="2" s="1"/>
  <c r="S45" i="2"/>
  <c r="S44" i="2"/>
  <c r="O44" i="2"/>
  <c r="U44" i="2" s="1"/>
  <c r="S43" i="2"/>
  <c r="O43" i="2"/>
  <c r="U43" i="2" s="1"/>
  <c r="U42" i="2"/>
  <c r="S42" i="2"/>
  <c r="O42" i="2"/>
  <c r="U41" i="2"/>
  <c r="S41" i="2"/>
  <c r="O41" i="2"/>
  <c r="S40" i="2"/>
  <c r="U39" i="2"/>
  <c r="S39" i="2"/>
  <c r="S38" i="2"/>
  <c r="O38" i="2"/>
  <c r="U38" i="2" s="1"/>
  <c r="U37" i="2"/>
  <c r="S37" i="2"/>
  <c r="S36" i="2"/>
  <c r="O36" i="2"/>
  <c r="U36" i="2" s="1"/>
  <c r="U35" i="2"/>
  <c r="S35" i="2"/>
  <c r="S34" i="2"/>
  <c r="O34" i="2"/>
  <c r="U34" i="2" s="1"/>
  <c r="U33" i="2"/>
  <c r="S33" i="2"/>
  <c r="U32" i="2"/>
  <c r="S32" i="2"/>
  <c r="S31" i="2"/>
  <c r="O31" i="2"/>
  <c r="U31" i="2" s="1"/>
  <c r="S30" i="2"/>
  <c r="S29" i="2"/>
  <c r="S28" i="2"/>
  <c r="S27" i="2"/>
  <c r="S26" i="2"/>
  <c r="S25" i="2"/>
  <c r="O25" i="2"/>
  <c r="U25" i="2" s="1"/>
  <c r="S24" i="2"/>
  <c r="S23" i="2"/>
  <c r="S22" i="2"/>
  <c r="S21" i="2"/>
  <c r="S20" i="2"/>
  <c r="S19" i="2"/>
  <c r="O19" i="2"/>
  <c r="U19" i="2" s="1"/>
  <c r="S18" i="2"/>
  <c r="S17" i="2"/>
  <c r="S16" i="2"/>
  <c r="S15" i="2"/>
  <c r="S14" i="2"/>
  <c r="S13" i="2"/>
  <c r="S12" i="2"/>
  <c r="S11" i="2"/>
  <c r="S10" i="2"/>
  <c r="O10" i="2"/>
  <c r="U10" i="2" s="1"/>
  <c r="S9" i="2"/>
  <c r="O9" i="2"/>
  <c r="U9" i="2" s="1"/>
  <c r="M23" i="1"/>
  <c r="S15" i="1"/>
  <c r="U14" i="1"/>
  <c r="S14" i="1"/>
  <c r="O14" i="1"/>
  <c r="U13" i="1"/>
  <c r="S13" i="1"/>
  <c r="O13" i="1"/>
  <c r="S12" i="1"/>
  <c r="O12" i="1"/>
  <c r="U12" i="1" s="1"/>
  <c r="S11" i="1"/>
  <c r="O11" i="1"/>
  <c r="U11" i="1" s="1"/>
  <c r="U9" i="1"/>
  <c r="S9" i="1"/>
  <c r="O9" i="1"/>
  <c r="U37" i="8"/>
  <c r="S37" i="8"/>
  <c r="U36" i="8"/>
  <c r="S36" i="8"/>
  <c r="U35" i="8"/>
  <c r="S35" i="8"/>
  <c r="U34" i="8"/>
  <c r="S34" i="8"/>
  <c r="U33" i="8"/>
  <c r="S33" i="8"/>
  <c r="U32" i="8"/>
  <c r="S32" i="8"/>
  <c r="U31" i="8"/>
  <c r="S31" i="8"/>
  <c r="U30" i="8"/>
  <c r="S30" i="8"/>
  <c r="U29" i="8"/>
  <c r="S29" i="8"/>
  <c r="U28" i="8"/>
  <c r="S28" i="8"/>
  <c r="U27" i="8"/>
  <c r="S27" i="8"/>
  <c r="U26" i="8"/>
  <c r="S26" i="8"/>
  <c r="U25" i="8"/>
  <c r="S25" i="8"/>
  <c r="U24" i="8"/>
  <c r="S24" i="8"/>
  <c r="U23" i="8"/>
  <c r="S23" i="8"/>
  <c r="U22" i="8"/>
  <c r="S22" i="8"/>
  <c r="U21" i="8"/>
  <c r="S21" i="8"/>
  <c r="U20" i="8"/>
  <c r="S20" i="8"/>
  <c r="U19" i="8"/>
  <c r="S19" i="8"/>
  <c r="U18" i="8"/>
  <c r="S18" i="8"/>
  <c r="U17" i="8"/>
  <c r="S17" i="8"/>
  <c r="U16" i="8"/>
  <c r="S16" i="8"/>
  <c r="U15" i="8"/>
  <c r="S15" i="8"/>
  <c r="U14" i="8"/>
  <c r="S14" i="8"/>
  <c r="U13" i="8"/>
  <c r="S13" i="8"/>
  <c r="U12" i="8"/>
  <c r="S12" i="8"/>
  <c r="U11" i="8"/>
  <c r="S11" i="8"/>
  <c r="M52" i="6" l="1"/>
  <c r="I12" i="6"/>
  <c r="U12" i="3"/>
  <c r="M53" i="6"/>
  <c r="M19" i="6"/>
  <c r="K117" i="6"/>
  <c r="M117" i="6" s="1"/>
  <c r="Q9" i="3"/>
  <c r="K100" i="6"/>
  <c r="M100" i="6" s="1"/>
  <c r="U9" i="3" l="1"/>
  <c r="S9" i="3"/>
  <c r="K12" i="6" l="1"/>
  <c r="M12" i="6" s="1"/>
  <c r="M50" i="6"/>
  <c r="M51" i="6"/>
</calcChain>
</file>

<file path=xl/sharedStrings.xml><?xml version="1.0" encoding="utf-8"?>
<sst xmlns="http://schemas.openxmlformats.org/spreadsheetml/2006/main" count="522" uniqueCount="273">
  <si>
    <t>HRVATSKI INSTITUT ZA POVIJEST</t>
  </si>
  <si>
    <t>Opatička 10</t>
  </si>
  <si>
    <t>10000 Zagreb</t>
  </si>
  <si>
    <t>OIB: 23296176633</t>
  </si>
  <si>
    <t>Račun financiranja prema ekonomskoj klasifikaciji</t>
  </si>
  <si>
    <t>Za razdoblje od 01.01.2026. do 30.06.2026.</t>
  </si>
  <si>
    <t>Izvršenje 2025</t>
  </si>
  <si>
    <t>Izvorni plan 2026</t>
  </si>
  <si>
    <t>Izvršenje 2026</t>
  </si>
  <si>
    <t>Indeks 3/1</t>
  </si>
  <si>
    <t>Indeks 3/2</t>
  </si>
  <si>
    <t>B. RAČUN ZADUŽIVANJA FINANCIRANJA</t>
  </si>
  <si>
    <t>1</t>
  </si>
  <si>
    <t>2</t>
  </si>
  <si>
    <t>3</t>
  </si>
  <si>
    <t>4</t>
  </si>
  <si>
    <t>5</t>
  </si>
  <si>
    <t>Primici i izdaci</t>
  </si>
  <si>
    <t>EUR</t>
  </si>
  <si>
    <t>%</t>
  </si>
  <si>
    <t>8 Primici od financijske imovine i zaduživanja</t>
  </si>
  <si>
    <t>81 Primljeni povrati glavnica danih zajmova i depozita</t>
  </si>
  <si>
    <t>818 Primici od povrata depozita i jamčevnih pologa</t>
  </si>
  <si>
    <t>8181 Primici od povrata depozita od kreditnih i ostalih financijskih institucija - tuzemni</t>
  </si>
  <si>
    <t>83 Primici od prodaje dionica i udjela u glavnici</t>
  </si>
  <si>
    <t>833 Primici od prodaje dionica i udjela u glavnici kreditnih i ostalih financijskih institucija izvan javnog sektora</t>
  </si>
  <si>
    <t>8331 Dionice i udjeli u glavnici tuzemnih kreditnih i ostalih financijskih institucija izvan javnog sektora</t>
  </si>
  <si>
    <t>5 Izdaci za financijsku imovinu i otplate zajmova</t>
  </si>
  <si>
    <t>51 Izdaci za dane zajmove i depozite</t>
  </si>
  <si>
    <t>512 Izdaci za dane zajmove neprofitnim organizacijama, građanima i kućanstvima</t>
  </si>
  <si>
    <t>5121 Dani zajmovi neprofitnim organizacijama, građanima i kućanstvima u tuzemstvu</t>
  </si>
  <si>
    <t>5122 Dani zajmovi neprofitnim organizacijama, građanima i kućanstvima u inozemstvu</t>
  </si>
  <si>
    <t>514 Izdaci za dane zajmove trgovačkim društvima u javnom sektoru</t>
  </si>
  <si>
    <t>5141 Dani zajmovi trgovačkim društvima u javnom sektoru</t>
  </si>
  <si>
    <t>518 Izdaci za depozite i jamčevne pologe</t>
  </si>
  <si>
    <t>5181 Izdaci za depozite u kreditnim i ostalim financijskim institucijama - tuzemni</t>
  </si>
  <si>
    <t>5183 Izdaci za jamčevne pologe</t>
  </si>
  <si>
    <t>53 Izdaci za dionice i udjele u glavnici</t>
  </si>
  <si>
    <t>532 Dionice i udjeli u glavnici trgovačkih društava u javnom sektoru</t>
  </si>
  <si>
    <t>5321 Dionice i udjeli u glavnici trgovačkih društava u javnom sektoru</t>
  </si>
  <si>
    <t>534 Dionice i udjeli u glavnici trgovačkih društava izvan javnog sektora</t>
  </si>
  <si>
    <t>5341 Dionice i udjeli u glavnici tuzemnih trgovačkih društava izvan javnog sektora</t>
  </si>
  <si>
    <t>54 Izdaci za otplatu glavnice primljenih kredita i zajmova</t>
  </si>
  <si>
    <t>542 Otplata glavnice primljenih kredita i zajmova od kreditnih i ostalih financijskih institucija u javnom sektoru</t>
  </si>
  <si>
    <t>5422 Otplata glavnice primljenih kredita od kreditnih institucija u javnom sektoru</t>
  </si>
  <si>
    <t>544 Otplata glavnice primljenih kredita i zajmova od kreditnih i ostalih financijskih institucija izvan javnog sektora</t>
  </si>
  <si>
    <t>5443 Otplata glavnice primljenih kredita od tuzemnih kreditnih institucija izvan javnog sektora</t>
  </si>
  <si>
    <t>Izvještaj o izvršenju proračuna</t>
  </si>
  <si>
    <t>Račun / opis</t>
  </si>
  <si>
    <t>Izvršenje 2025.</t>
  </si>
  <si>
    <t>Izvorni plan 2026.</t>
  </si>
  <si>
    <t>Izvršenje 2026.</t>
  </si>
  <si>
    <t>Indeks  3/1</t>
  </si>
  <si>
    <t>Indeks  3/2</t>
  </si>
  <si>
    <t>A. RAČUN PRIHODA I RASHODA</t>
  </si>
  <si>
    <t>6 Prihodi poslovanja</t>
  </si>
  <si>
    <t>7 Prihodi od prodaje nefinancijske imovine</t>
  </si>
  <si>
    <t xml:space="preserve"> UKUPNI PRIHODI</t>
  </si>
  <si>
    <t>3 Rashodi poslovanja</t>
  </si>
  <si>
    <t>4 Rashodi za nabavu nefinancijske imovine</t>
  </si>
  <si>
    <t xml:space="preserve"> UKUPNI RASHODI</t>
  </si>
  <si>
    <t xml:space="preserve"> VIŠAK / MANJAK</t>
  </si>
  <si>
    <t>B. RAČUN ZADUŽIVANJA / FINANCIRANJA</t>
  </si>
  <si>
    <t xml:space="preserve"> NETO ZADUŽIVANJE</t>
  </si>
  <si>
    <t xml:space="preserve"> UKUPNI DONOS VIŠKA / MANJKA IZ PRETHODNE(IH) GODINA</t>
  </si>
  <si>
    <t xml:space="preserve"> VIŠAK / MANJAK IZ PRETHODNE(IH) GODINE KOJI ĆE SE POKRITI / RASPOREDITI</t>
  </si>
  <si>
    <t>VIŠAK / MANJAK + NETO ZADUŽIVANJE / FINANCIRANJE + KORIŠTENO U PRETHODNIM GODINAMA</t>
  </si>
  <si>
    <t xml:space="preserve"> REZULTAT GODINE</t>
  </si>
  <si>
    <t>Prihodi i rashodi prema ekonomskoj klasifikaciji</t>
  </si>
  <si>
    <t>63 Pomoći iz inozemstva i od subjekata unutar općeg proračuna</t>
  </si>
  <si>
    <t>636 Pomoći proračunskim korisnicima iz proračuna koji im nije nadležan</t>
  </si>
  <si>
    <t>6361 Tekuće pomoći proračunskim korisnicima iz proračuna koji im nije nadležan</t>
  </si>
  <si>
    <t>639 Prijenosi između proračunskih korisnika istog proračuna</t>
  </si>
  <si>
    <t>6391 Tekući prijenosi između proračunskih korisnika istog proračuna</t>
  </si>
  <si>
    <t>6393 Tekući prijenosi proračunskih korisnika istog proračuna temeljem prijenosa EU sredstava</t>
  </si>
  <si>
    <t>64 Prihodi od imovine</t>
  </si>
  <si>
    <t>641 Prihodi od financijske imovine</t>
  </si>
  <si>
    <t>6413 Kamate na oročena sredstva i depozite po viđenju</t>
  </si>
  <si>
    <t>66 Prihodi od prodaje proizvoda i robe te pruženih usluga</t>
  </si>
  <si>
    <t>661 Prihodi od prodaje proizvoda i robe te pruženih usluga</t>
  </si>
  <si>
    <t>6614 Prihodi od prodaje proizvoda i robe</t>
  </si>
  <si>
    <t>6615 Prihodi od pruženih usluga</t>
  </si>
  <si>
    <t>663 Donacije od pravnih i fizičkih osoba izvan općeg proračuna</t>
  </si>
  <si>
    <t>6631 Tekuće donacije</t>
  </si>
  <si>
    <t>67 Prihodi iz nadležnog proračuna i od HZZO-a temeljem ugovornih obveza</t>
  </si>
  <si>
    <t>671 Prihodi iz nadležnog proračuna za financiranje redovne djelatnosti proračunskih korisnika</t>
  </si>
  <si>
    <t>6711 Prihodi iz nadležnog proračuna za financiranje rashoda poslovanja</t>
  </si>
  <si>
    <t>68 Kazne, upravne mjere i ostali prihodi</t>
  </si>
  <si>
    <t>683 Ostali prihodi</t>
  </si>
  <si>
    <t>6831 Ostali prihodi</t>
  </si>
  <si>
    <t>31 Rashodi za zaposlene</t>
  </si>
  <si>
    <t>311 Plaće (Bruto)</t>
  </si>
  <si>
    <t>3111 Plaće za redovan rad</t>
  </si>
  <si>
    <t>312 Ostali rashodi za zaposlene</t>
  </si>
  <si>
    <t>3121 Ostali rashodi za zaposlene</t>
  </si>
  <si>
    <t>313 Doprinosi na plaće</t>
  </si>
  <si>
    <t>3132 Doprinosi za obvezno zdravstveno osiguranje</t>
  </si>
  <si>
    <t>32 Materijalni rashodi</t>
  </si>
  <si>
    <t>321 Naknade troškova zaposlenima</t>
  </si>
  <si>
    <t>3211 Službena putovanja</t>
  </si>
  <si>
    <t>3212 Naknade za prijevoz, za rad na terenu i odvojeni život</t>
  </si>
  <si>
    <t>3213 Stručno usavršavanje zaposlenika</t>
  </si>
  <si>
    <t>3214 Ostale naknade troškova zaposlenima</t>
  </si>
  <si>
    <t>322 Rashodi za materijal i energiju</t>
  </si>
  <si>
    <t>3221 Uredski materijal i ostali materijalni rashodi</t>
  </si>
  <si>
    <t>3223 Energija</t>
  </si>
  <si>
    <t>3224 Materijal i dijelovi za tekuće i investicijsko održavanje</t>
  </si>
  <si>
    <t>3225 Sitni inventar i autogume</t>
  </si>
  <si>
    <t>3227 Službena, radna i zaštitna odjeća i obuća</t>
  </si>
  <si>
    <t>323 Rashodi za usluge</t>
  </si>
  <si>
    <t>3231 Usluge telefona, interneta, pošte i prijevoza</t>
  </si>
  <si>
    <t>3232 Usluge tekućeg i investicijskog  održavanja</t>
  </si>
  <si>
    <t>3233 Usluge promidžbe i informiranja</t>
  </si>
  <si>
    <t>3234 Komunalne usluge</t>
  </si>
  <si>
    <t>3235 Zakupnine i najamnine</t>
  </si>
  <si>
    <t>3236 Zdravstvene i veterinarske usluge</t>
  </si>
  <si>
    <t>3237 Intelektualne i osobne usluge</t>
  </si>
  <si>
    <t>3238 Računalne usluge</t>
  </si>
  <si>
    <t>3239 Ostale usluge</t>
  </si>
  <si>
    <t>324 Naknade troškova osobama izvan radnog odnosa</t>
  </si>
  <si>
    <t>3241 Naknade troškova osobama izvan radnog odnosa</t>
  </si>
  <si>
    <t>329 Ostali nespomenuti rashodi poslovanja</t>
  </si>
  <si>
    <t>3292 Premije osiguranja</t>
  </si>
  <si>
    <t>3293 Reprezentacija</t>
  </si>
  <si>
    <t>3294 Članarine i norme</t>
  </si>
  <si>
    <t>3295 Pristojbe i naknade</t>
  </si>
  <si>
    <t>3296 Troškovi sudskih postupaka</t>
  </si>
  <si>
    <t>3299 Ostali nespomenuti rashodi poslovanja</t>
  </si>
  <si>
    <t>34 Financijski rashodi</t>
  </si>
  <si>
    <t>343 Ostali financijski rashodi</t>
  </si>
  <si>
    <t>3431 Bankarske usluge i usluge platnog prometa</t>
  </si>
  <si>
    <t>3432 Negativne tečajne razlike i razlike zbog primjene valutne klauzule</t>
  </si>
  <si>
    <t>3433 Zatezne kamate</t>
  </si>
  <si>
    <t>37 Naknade građanima i kućanstvima na temelju osiguranja i druge naknade</t>
  </si>
  <si>
    <t>372 Ostale naknade građanima i kućanstvima iz proračuna</t>
  </si>
  <si>
    <t>3721 Naknade građanima i kućanstvima u novcu</t>
  </si>
  <si>
    <t>42 Rashodi za nabavu proizvedene dugotrajne imovine</t>
  </si>
  <si>
    <t>422 Postrojenja i oprema</t>
  </si>
  <si>
    <t>4221 Uredska oprema i namještaj</t>
  </si>
  <si>
    <t>4223 Oprema za održavanje i zaštitu</t>
  </si>
  <si>
    <t>4225 Instrumenti i uređaji</t>
  </si>
  <si>
    <t>424 Knjige, umjetnička djela i ostale izložbene vrijednosti</t>
  </si>
  <si>
    <t>4241 Knjige</t>
  </si>
  <si>
    <t>4262 Ulaganja u računalne programe</t>
  </si>
  <si>
    <t>45 Rashodi za dodatna ulaganja na nefinancijskoj imovini</t>
  </si>
  <si>
    <t>451 Dodatna ulaganja na građevinskim objektima</t>
  </si>
  <si>
    <t>4511 Dodatna ulaganja na građevinskim objektima</t>
  </si>
  <si>
    <t>Prihodi i rashodi prema izvorima</t>
  </si>
  <si>
    <t>PRIHODI I RASHODI PREMA IZVORIMA FINANCIRANJA</t>
  </si>
  <si>
    <t xml:space="preserve"> SVEUKUPNI PRIHODI</t>
  </si>
  <si>
    <t>Izvor 1. OPĆI PRIHODI I PRIMICI</t>
  </si>
  <si>
    <t>Izvor 1.1. OPĆI PRIHODI I PRIMICI</t>
  </si>
  <si>
    <t>Izvor 3. VLASTITI PRIHODI</t>
  </si>
  <si>
    <t>Izvor 3.1. VLASTITI PRIHODI</t>
  </si>
  <si>
    <t>Izvor 5. POMOĆI</t>
  </si>
  <si>
    <t>Izvor 5.0. POMOĆI IZ DRŽAVNOG PRORAČUNA</t>
  </si>
  <si>
    <t>Izvor 5.2. OSTALE POMOĆI</t>
  </si>
  <si>
    <t>Izvor 5.8. MEHANIZAM ZA OPORAVAK I OTPORNOST</t>
  </si>
  <si>
    <t>Izvor 6. DONACIJE</t>
  </si>
  <si>
    <t>Izvor 6.1. DONACIJE</t>
  </si>
  <si>
    <t xml:space="preserve"> SVEUKUPNI RASHODI</t>
  </si>
  <si>
    <t>Rashodi prema funkcijskoj klasifikaciji</t>
  </si>
  <si>
    <t>Račun/Opis</t>
  </si>
  <si>
    <t>Funkcijska klasifikacija  SVEUKUPNI RASHODI</t>
  </si>
  <si>
    <t>Funkcijska klasifikacija 01 Opće javne usluge</t>
  </si>
  <si>
    <t>Funkcijska klasifikacija 015 Istraživanje i razvoj: Opće javne usluge</t>
  </si>
  <si>
    <t>Izvršenje po organizacijskoj klasifikaciji</t>
  </si>
  <si>
    <t>RGP</t>
  </si>
  <si>
    <t>Opis</t>
  </si>
  <si>
    <t>Indeks 2/1</t>
  </si>
  <si>
    <t>UKUPNO RASHODI I IZDATCI</t>
  </si>
  <si>
    <t>Razdjel</t>
  </si>
  <si>
    <t>080</t>
  </si>
  <si>
    <t>MINISTARSTVO ZNANOSTI, OBRAZOVANJA I MLADIH</t>
  </si>
  <si>
    <t>Glava</t>
  </si>
  <si>
    <t>08008</t>
  </si>
  <si>
    <t>JAVNI INSTITUTI</t>
  </si>
  <si>
    <t>II. Posebni dio</t>
  </si>
  <si>
    <t>Izvještaj po programskoj klasifikaciji</t>
  </si>
  <si>
    <t>Projekt/Aktivnost</t>
  </si>
  <si>
    <t>VRSTA RASHODA I IZDATAKA</t>
  </si>
  <si>
    <t>RAZDJEL 080 MINISTARSTVO ZNANOSTI, OBRAZOVANJA I MLADIH</t>
  </si>
  <si>
    <t>GLAVA 08008 JAVNI INSTITUTI</t>
  </si>
  <si>
    <t>3801</t>
  </si>
  <si>
    <t>ULAGANJE U ZNANSTVENO ISTRAŽIVAČKU DJELATNOST</t>
  </si>
  <si>
    <t>A622150</t>
  </si>
  <si>
    <t>PROGRAMSKO FINANCIRANJE JAVNIH INSTITUTA</t>
  </si>
  <si>
    <t>31</t>
  </si>
  <si>
    <t>Rashodi za zaposlene</t>
  </si>
  <si>
    <t>3111</t>
  </si>
  <si>
    <t>Plaće za redovan rad</t>
  </si>
  <si>
    <t>3121</t>
  </si>
  <si>
    <t>Ostali rashodi za zaposlene</t>
  </si>
  <si>
    <t>3132</t>
  </si>
  <si>
    <t>Doprinosi za obvezno zdravstveno osiguranje</t>
  </si>
  <si>
    <t>32</t>
  </si>
  <si>
    <t>Materijalni rashodi</t>
  </si>
  <si>
    <t>3211</t>
  </si>
  <si>
    <t>Službena putovanja</t>
  </si>
  <si>
    <t>3212</t>
  </si>
  <si>
    <t>Naknade za prijevoz, za rad na terenu i odvojeni život</t>
  </si>
  <si>
    <t>Stručno usavršavanje zaposlenika</t>
  </si>
  <si>
    <t>Ostale naknade troškova zaposlenima</t>
  </si>
  <si>
    <t>3221</t>
  </si>
  <si>
    <t>Uredski materijal i ostali materijalni rashodi</t>
  </si>
  <si>
    <t>3223</t>
  </si>
  <si>
    <t>Energija</t>
  </si>
  <si>
    <t>Sitni inventar i autogume</t>
  </si>
  <si>
    <t>3224</t>
  </si>
  <si>
    <t>Materijal i dijelovi za tekuće i investicijsko održavanje</t>
  </si>
  <si>
    <t>3231</t>
  </si>
  <si>
    <t>Usluge telefona, interneta, pošte i prijevoza</t>
  </si>
  <si>
    <t>3232</t>
  </si>
  <si>
    <t>Usluge tekućeg i investicijskog  održavanja</t>
  </si>
  <si>
    <t>3233</t>
  </si>
  <si>
    <t>Usluge promidžbe i informiranja</t>
  </si>
  <si>
    <t>3234</t>
  </si>
  <si>
    <t>Komunalne usluge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</si>
  <si>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</si>
  <si>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</si>
  <si>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</si>
  <si>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</si>
  <si>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</si>
  <si>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</si>
  <si>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</si>
  <si>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</si>
  <si>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</si>
  <si>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3241</t>
  </si>
  <si>
    <t>Naknade troškova osobama izvan radnog odnosa</t>
  </si>
  <si>
    <t>3292</t>
  </si>
  <si>
    <t>Premije osiguranja</t>
  </si>
  <si>
    <t>3293</t>
  </si>
  <si>
    <t>Reprezentacija</t>
  </si>
  <si>
    <t>Članarine i norme</t>
  </si>
  <si>
    <t>3295</t>
  </si>
  <si>
    <t>Pristojbe i naknade</t>
  </si>
  <si>
    <t>Ostali nespomenuti rashodi poslovanja</t>
  </si>
  <si>
    <t>34</t>
  </si>
  <si>
    <t>Financijski rashodi</t>
  </si>
  <si>
    <t>3431</t>
  </si>
  <si>
    <t>Bankarske usluge i usluge platnog prometa</t>
  </si>
  <si>
    <t>37</t>
  </si>
  <si>
    <t>Naknade građanima i kućanstvima na temelju osiguranja i druge naknade</t>
  </si>
  <si>
    <t>3721</t>
  </si>
  <si>
    <t>Naknade građanima i kućanstvima u novcu</t>
  </si>
  <si>
    <t>42</t>
  </si>
  <si>
    <t>Rashodi za nabavu proizvedene dugotrajne imovine</t>
  </si>
  <si>
    <t>4221</t>
  </si>
  <si>
    <t>Uredska oprema i namještaj</t>
  </si>
  <si>
    <t>Knjige</t>
  </si>
  <si>
    <t>A622151</t>
  </si>
  <si>
    <t>PROGRAMSKO FINANCIRANJE JAVNIH INSTITUTA-IZ EVIDENCIJSKIH PRIHODA</t>
  </si>
  <si>
    <t>Službena radna i zaštitna odjeća</t>
  </si>
  <si>
    <t>Komunikacijska oprema</t>
  </si>
  <si>
    <t>3213</t>
  </si>
  <si>
    <t>3214</t>
  </si>
  <si>
    <t>3225</t>
  </si>
  <si>
    <t>3294</t>
  </si>
  <si>
    <t>4241</t>
  </si>
  <si>
    <t>Instrumenti i uređaji</t>
  </si>
  <si>
    <t>3235</t>
  </si>
  <si>
    <t>3299</t>
  </si>
  <si>
    <t>Ulaganja u računalne programe</t>
  </si>
  <si>
    <t>Račun financiranja prema izvorima</t>
  </si>
  <si>
    <t xml:space="preserve">PRIMICI  </t>
  </si>
  <si>
    <t>Prihodi za posebne namjene</t>
  </si>
  <si>
    <t>Ostali prihodi za posebne namjene</t>
  </si>
  <si>
    <t>IZDACI</t>
  </si>
  <si>
    <t>Vlastiti prihodi</t>
  </si>
  <si>
    <t>Pomoći</t>
  </si>
  <si>
    <t>Ostale pomoći</t>
  </si>
  <si>
    <t>K622157</t>
  </si>
  <si>
    <t>STVARANJE OKVIRA ZA PRIVLAČENJE STUDENATA I ISTRAŽIVAČA U STEMI I ICT PODRUČJIMA - NPOO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</si>
</sst>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\.yyyy"/>
  </numFmts>
  <fonts count="3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</font>
    <font>
      <b/>
      <sz val="14"/>
      <name val="Calibri"/>
      <family val="2"/>
      <charset val="238"/>
    </font>
    <font>
      <b/>
      <sz val="14"/>
      <name val="Calibri"/>
      <family val="2"/>
      <charset val="238"/>
    </font>
    <font>
      <b/>
      <sz val="14"/>
      <name val="Calibri"/>
      <family val="2"/>
      <charset val="238"/>
    </font>
    <font>
      <b/>
      <sz val="14"/>
      <name val="Calibri"/>
      <family val="2"/>
      <charset val="238"/>
    </font>
    <font>
      <b/>
      <sz val="14"/>
      <name val="Calibri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color indexed="9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38"/>
    </font>
    <font>
      <sz val="10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i/>
      <sz val="12"/>
      <color indexed="8"/>
      <name val="Times New Roman"/>
      <family val="1"/>
      <charset val="238"/>
    </font>
    <font>
      <b/>
      <i/>
      <sz val="11"/>
      <color indexed="8"/>
      <name val="Calibri"/>
      <family val="2"/>
      <charset val="238"/>
      <scheme val="minor"/>
    </font>
    <font>
      <sz val="11"/>
      <name val="Calibri"/>
      <family val="2"/>
      <scheme val="minor"/>
    </font>
    <font>
      <i/>
      <sz val="12"/>
      <color indexed="8"/>
      <name val="Times New Roman"/>
      <family val="1"/>
      <charset val="238"/>
    </font>
    <font>
      <i/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none">
        <bgColor indexed="64"/>
      </patternFill>
    </fill>
    <fill>
      <patternFill patternType="solid">
        <fgColor indexed="55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rgb="FF000000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1"/>
    <xf numFmtId="0" fontId="1" fillId="4" borderId="1"/>
  </cellStyleXfs>
  <cellXfs count="271">
    <xf numFmtId="0" fontId="0" fillId="0" borderId="0" xfId="0" applyBorder="1"/>
    <xf numFmtId="0" fontId="2" fillId="0" borderId="0" xfId="0" applyFont="1" applyBorder="1"/>
    <xf numFmtId="0" fontId="3" fillId="0" borderId="0" xfId="0" applyFont="1" applyBorder="1"/>
    <xf numFmtId="0" fontId="4" fillId="0" borderId="0" xfId="0" applyFont="1" applyBorder="1"/>
    <xf numFmtId="0" fontId="5" fillId="0" borderId="0" xfId="0" applyFont="1" applyBorder="1"/>
    <xf numFmtId="0" fontId="6" fillId="0" borderId="0" xfId="0" applyFont="1" applyBorder="1"/>
    <xf numFmtId="0" fontId="7" fillId="0" borderId="0" xfId="0" applyFont="1" applyBorder="1"/>
    <xf numFmtId="0" fontId="8" fillId="0" borderId="0" xfId="0" applyFont="1" applyBorder="1"/>
    <xf numFmtId="2" fontId="0" fillId="0" borderId="0" xfId="0" applyNumberFormat="1" applyBorder="1"/>
    <xf numFmtId="2" fontId="3" fillId="0" borderId="0" xfId="0" applyNumberFormat="1" applyFont="1" applyBorder="1"/>
    <xf numFmtId="2" fontId="8" fillId="0" borderId="0" xfId="0" applyNumberFormat="1" applyFont="1" applyBorder="1"/>
    <xf numFmtId="2" fontId="9" fillId="0" borderId="0" xfId="0" applyNumberFormat="1" applyFont="1" applyBorder="1"/>
    <xf numFmtId="0" fontId="9" fillId="0" borderId="0" xfId="0" applyFont="1" applyBorder="1"/>
    <xf numFmtId="0" fontId="10" fillId="0" borderId="0" xfId="0" applyFont="1" applyBorder="1"/>
    <xf numFmtId="2" fontId="10" fillId="0" borderId="0" xfId="0" applyNumberFormat="1" applyFont="1" applyBorder="1"/>
    <xf numFmtId="0" fontId="11" fillId="0" borderId="0" xfId="0" applyFont="1" applyBorder="1"/>
    <xf numFmtId="0" fontId="10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4" borderId="1" xfId="0" applyFont="1" applyFill="1" applyAlignment="1">
      <alignment horizontal="right"/>
    </xf>
    <xf numFmtId="164" fontId="14" fillId="4" borderId="1" xfId="0" applyNumberFormat="1" applyFont="1" applyFill="1" applyAlignment="1">
      <alignment horizontal="left"/>
    </xf>
    <xf numFmtId="0" fontId="14" fillId="0" borderId="0" xfId="0" applyFont="1" applyBorder="1"/>
    <xf numFmtId="0" fontId="14" fillId="4" borderId="1" xfId="0" applyFont="1" applyFill="1" applyAlignment="1">
      <alignment horizontal="right" vertical="center"/>
    </xf>
    <xf numFmtId="164" fontId="14" fillId="4" borderId="1" xfId="0" applyNumberFormat="1" applyFont="1" applyFill="1" applyAlignment="1">
      <alignment horizontal="left" vertical="center"/>
    </xf>
    <xf numFmtId="2" fontId="14" fillId="0" borderId="0" xfId="0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17" fillId="0" borderId="0" xfId="0" applyFont="1" applyBorder="1"/>
    <xf numFmtId="0" fontId="18" fillId="0" borderId="0" xfId="0" applyFont="1" applyBorder="1"/>
    <xf numFmtId="0" fontId="10" fillId="0" borderId="0" xfId="0" applyFont="1" applyBorder="1" applyAlignment="1">
      <alignment horizontal="center"/>
    </xf>
    <xf numFmtId="0" fontId="10" fillId="0" borderId="5" xfId="0" applyFont="1" applyBorder="1"/>
    <xf numFmtId="0" fontId="11" fillId="2" borderId="2" xfId="0" applyFont="1" applyFill="1" applyBorder="1" applyAlignment="1">
      <alignment horizontal="center"/>
    </xf>
    <xf numFmtId="4" fontId="11" fillId="0" borderId="2" xfId="0" applyNumberFormat="1" applyFont="1" applyBorder="1" applyAlignment="1">
      <alignment horizontal="right"/>
    </xf>
    <xf numFmtId="4" fontId="13" fillId="0" borderId="2" xfId="0" applyNumberFormat="1" applyFont="1" applyBorder="1" applyAlignment="1">
      <alignment horizontal="right"/>
    </xf>
    <xf numFmtId="0" fontId="13" fillId="0" borderId="2" xfId="0" applyFont="1" applyBorder="1"/>
    <xf numFmtId="2" fontId="10" fillId="0" borderId="0" xfId="0" applyNumberFormat="1" applyFont="1" applyBorder="1" applyAlignment="1">
      <alignment horizontal="center"/>
    </xf>
    <xf numFmtId="2" fontId="13" fillId="0" borderId="0" xfId="0" applyNumberFormat="1" applyFont="1" applyBorder="1" applyAlignment="1">
      <alignment horizontal="center"/>
    </xf>
    <xf numFmtId="0" fontId="24" fillId="0" borderId="0" xfId="0" applyFont="1" applyBorder="1"/>
    <xf numFmtId="2" fontId="14" fillId="0" borderId="0" xfId="0" applyNumberFormat="1" applyFont="1" applyBorder="1" applyAlignment="1">
      <alignment horizontal="center" vertical="center"/>
    </xf>
    <xf numFmtId="2" fontId="10" fillId="0" borderId="0" xfId="0" applyNumberFormat="1" applyFont="1" applyBorder="1" applyAlignment="1">
      <alignment horizontal="center" vertical="center"/>
    </xf>
    <xf numFmtId="2" fontId="11" fillId="0" borderId="0" xfId="0" applyNumberFormat="1" applyFont="1" applyBorder="1" applyAlignment="1">
      <alignment horizontal="center" vertical="center"/>
    </xf>
    <xf numFmtId="0" fontId="25" fillId="0" borderId="0" xfId="0" applyFont="1" applyBorder="1"/>
    <xf numFmtId="4" fontId="10" fillId="0" borderId="0" xfId="0" applyNumberFormat="1" applyFont="1" applyBorder="1" applyAlignment="1">
      <alignment horizontal="center"/>
    </xf>
    <xf numFmtId="0" fontId="14" fillId="0" borderId="0" xfId="0" applyFont="1" applyBorder="1" applyAlignment="1">
      <alignment horizontal="right"/>
    </xf>
    <xf numFmtId="4" fontId="14" fillId="0" borderId="0" xfId="0" applyNumberFormat="1" applyFont="1" applyBorder="1" applyAlignment="1">
      <alignment horizontal="right"/>
    </xf>
    <xf numFmtId="0" fontId="10" fillId="0" borderId="0" xfId="0" applyFont="1" applyBorder="1" applyAlignment="1">
      <alignment horizontal="right"/>
    </xf>
    <xf numFmtId="4" fontId="10" fillId="0" borderId="0" xfId="0" applyNumberFormat="1" applyFont="1" applyBorder="1" applyAlignment="1">
      <alignment horizontal="right"/>
    </xf>
    <xf numFmtId="2" fontId="24" fillId="0" borderId="0" xfId="0" applyNumberFormat="1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3" fillId="0" borderId="0" xfId="0" applyFont="1" applyBorder="1"/>
    <xf numFmtId="0" fontId="27" fillId="0" borderId="0" xfId="0" applyFont="1" applyBorder="1"/>
    <xf numFmtId="0" fontId="26" fillId="0" borderId="0" xfId="0" applyFont="1" applyBorder="1"/>
    <xf numFmtId="0" fontId="13" fillId="0" borderId="2" xfId="0" applyFont="1" applyBorder="1" applyAlignment="1">
      <alignment horizontal="left"/>
    </xf>
    <xf numFmtId="4" fontId="10" fillId="0" borderId="0" xfId="0" applyNumberFormat="1" applyFont="1" applyBorder="1" applyAlignment="1">
      <alignment horizontal="right" vertical="center"/>
    </xf>
    <xf numFmtId="0" fontId="29" fillId="0" borderId="0" xfId="0" applyFont="1" applyBorder="1" applyAlignment="1">
      <alignment horizontal="right" vertical="center"/>
    </xf>
    <xf numFmtId="0" fontId="29" fillId="0" borderId="0" xfId="0" applyFont="1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center"/>
    </xf>
    <xf numFmtId="0" fontId="32" fillId="0" borderId="0" xfId="0" applyFont="1" applyBorder="1"/>
    <xf numFmtId="4" fontId="14" fillId="0" borderId="0" xfId="0" applyNumberFormat="1" applyFont="1" applyBorder="1" applyAlignment="1">
      <alignment horizontal="center" vertical="center"/>
    </xf>
    <xf numFmtId="4" fontId="11" fillId="0" borderId="0" xfId="0" applyNumberFormat="1" applyFont="1" applyBorder="1" applyAlignment="1">
      <alignment horizontal="center"/>
    </xf>
    <xf numFmtId="0" fontId="13" fillId="0" borderId="0" xfId="0" applyFont="1" applyBorder="1"/>
    <xf numFmtId="0" fontId="22" fillId="0" borderId="2" xfId="0" applyFont="1" applyBorder="1" applyAlignment="1">
      <alignment horizontal="left" vertical="center" wrapText="1"/>
    </xf>
    <xf numFmtId="0" fontId="33" fillId="0" borderId="0" xfId="0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 wrapText="1"/>
    </xf>
    <xf numFmtId="0" fontId="25" fillId="0" borderId="0" xfId="0" applyFont="1" applyBorder="1" applyAlignment="1">
      <alignment horizontal="left" vertical="center"/>
    </xf>
    <xf numFmtId="0" fontId="13" fillId="0" borderId="2" xfId="0" applyFont="1" applyBorder="1" applyAlignment="1">
      <alignment horizontal="left" wrapText="1"/>
    </xf>
    <xf numFmtId="0" fontId="25" fillId="0" borderId="0" xfId="0" applyFont="1" applyBorder="1" applyAlignment="1">
      <alignment horizontal="left"/>
    </xf>
    <xf numFmtId="0" fontId="13" fillId="0" borderId="2" xfId="0" applyFont="1" applyBorder="1" applyAlignment="1">
      <alignment horizontal="right" vertical="center" wrapText="1"/>
    </xf>
    <xf numFmtId="0" fontId="13" fillId="0" borderId="2" xfId="0" applyFont="1" applyBorder="1" applyAlignment="1">
      <alignment horizontal="right" wrapText="1"/>
    </xf>
    <xf numFmtId="0" fontId="20" fillId="0" borderId="2" xfId="0" applyFont="1" applyBorder="1" applyAlignment="1">
      <alignment horizontal="right" wrapText="1"/>
    </xf>
    <xf numFmtId="4" fontId="13" fillId="0" borderId="2" xfId="0" applyNumberFormat="1" applyFont="1" applyBorder="1" applyAlignment="1">
      <alignment horizontal="right" vertical="center"/>
    </xf>
    <xf numFmtId="4" fontId="11" fillId="0" borderId="2" xfId="0" applyNumberFormat="1" applyFont="1" applyBorder="1" applyAlignment="1">
      <alignment horizontal="right" vertical="center"/>
    </xf>
    <xf numFmtId="4" fontId="20" fillId="0" borderId="2" xfId="0" applyNumberFormat="1" applyFont="1" applyBorder="1" applyAlignment="1">
      <alignment horizontal="right"/>
    </xf>
    <xf numFmtId="4" fontId="13" fillId="0" borderId="2" xfId="0" applyNumberFormat="1" applyFont="1" applyBorder="1" applyAlignment="1">
      <alignment horizontal="center" vertical="center"/>
    </xf>
    <xf numFmtId="4" fontId="11" fillId="0" borderId="5" xfId="0" applyNumberFormat="1" applyFont="1" applyBorder="1" applyAlignment="1">
      <alignment horizontal="right" vertical="center"/>
    </xf>
    <xf numFmtId="4" fontId="11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right" wrapText="1"/>
    </xf>
    <xf numFmtId="0" fontId="11" fillId="0" borderId="2" xfId="0" applyFont="1" applyBorder="1" applyAlignment="1">
      <alignment horizontal="left" wrapText="1"/>
    </xf>
    <xf numFmtId="0" fontId="28" fillId="0" borderId="0" xfId="0" applyFont="1" applyBorder="1" applyAlignment="1">
      <alignment horizontal="left"/>
    </xf>
    <xf numFmtId="0" fontId="11" fillId="0" borderId="2" xfId="0" applyFont="1" applyBorder="1" applyAlignment="1">
      <alignment horizontal="right" vertical="center" wrapText="1"/>
    </xf>
    <xf numFmtId="0" fontId="11" fillId="0" borderId="2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left" vertical="center"/>
    </xf>
    <xf numFmtId="0" fontId="11" fillId="14" borderId="2" xfId="0" applyFont="1" applyFill="1" applyBorder="1"/>
    <xf numFmtId="0" fontId="11" fillId="14" borderId="2" xfId="0" applyFont="1" applyFill="1" applyBorder="1" applyAlignment="1">
      <alignment horizont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11" fillId="0" borderId="2" xfId="0" applyFont="1" applyBorder="1"/>
    <xf numFmtId="0" fontId="0" fillId="0" borderId="3" xfId="0" applyBorder="1"/>
    <xf numFmtId="0" fontId="0" fillId="0" borderId="4" xfId="0" applyBorder="1"/>
    <xf numFmtId="4" fontId="11" fillId="8" borderId="5" xfId="0" applyNumberFormat="1" applyFont="1" applyFill="1" applyBorder="1" applyAlignment="1">
      <alignment horizontal="center"/>
    </xf>
    <xf numFmtId="4" fontId="11" fillId="8" borderId="4" xfId="0" applyNumberFormat="1" applyFont="1" applyFill="1" applyBorder="1" applyAlignment="1">
      <alignment horizontal="center"/>
    </xf>
    <xf numFmtId="0" fontId="11" fillId="8" borderId="2" xfId="0" applyFont="1" applyFill="1" applyBorder="1" applyAlignment="1">
      <alignment horizontal="left"/>
    </xf>
    <xf numFmtId="4" fontId="11" fillId="4" borderId="2" xfId="0" applyNumberFormat="1" applyFont="1" applyFill="1" applyBorder="1" applyAlignment="1">
      <alignment horizontal="center"/>
    </xf>
    <xf numFmtId="4" fontId="11" fillId="4" borderId="5" xfId="0" applyNumberFormat="1" applyFont="1" applyFill="1" applyBorder="1" applyAlignment="1">
      <alignment horizontal="center"/>
    </xf>
    <xf numFmtId="4" fontId="11" fillId="4" borderId="4" xfId="0" applyNumberFormat="1" applyFont="1" applyFill="1" applyBorder="1" applyAlignment="1">
      <alignment horizontal="center"/>
    </xf>
    <xf numFmtId="4" fontId="11" fillId="4" borderId="2" xfId="0" applyNumberFormat="1" applyFont="1" applyFill="1" applyBorder="1" applyAlignment="1">
      <alignment horizontal="right"/>
    </xf>
    <xf numFmtId="0" fontId="11" fillId="4" borderId="1" xfId="0" applyFont="1" applyFill="1" applyAlignment="1">
      <alignment horizontal="center"/>
    </xf>
    <xf numFmtId="0" fontId="2" fillId="0" borderId="0" xfId="0" applyFont="1" applyBorder="1"/>
    <xf numFmtId="4" fontId="22" fillId="6" borderId="2" xfId="0" applyNumberFormat="1" applyFont="1" applyFill="1" applyBorder="1" applyAlignment="1">
      <alignment horizontal="center"/>
    </xf>
    <xf numFmtId="0" fontId="22" fillId="6" borderId="2" xfId="0" applyFont="1" applyFill="1" applyBorder="1" applyAlignment="1">
      <alignment horizontal="center"/>
    </xf>
    <xf numFmtId="4" fontId="11" fillId="13" borderId="2" xfId="0" applyNumberFormat="1" applyFont="1" applyFill="1" applyBorder="1" applyAlignment="1">
      <alignment horizontal="center"/>
    </xf>
    <xf numFmtId="0" fontId="10" fillId="4" borderId="1" xfId="0" applyFont="1" applyFill="1" applyAlignment="1">
      <alignment horizontal="center"/>
    </xf>
    <xf numFmtId="0" fontId="10" fillId="0" borderId="0" xfId="0" applyFont="1" applyBorder="1"/>
    <xf numFmtId="4" fontId="10" fillId="0" borderId="0" xfId="0" applyNumberFormat="1" applyFont="1" applyBorder="1" applyAlignment="1">
      <alignment horizontal="center"/>
    </xf>
    <xf numFmtId="0" fontId="10" fillId="0" borderId="1" xfId="0" applyFont="1"/>
    <xf numFmtId="0" fontId="11" fillId="13" borderId="2" xfId="0" applyFont="1" applyFill="1" applyBorder="1" applyAlignment="1">
      <alignment horizontal="center"/>
    </xf>
    <xf numFmtId="0" fontId="11" fillId="13" borderId="2" xfId="0" applyFont="1" applyFill="1" applyBorder="1" applyAlignment="1">
      <alignment horizontal="left"/>
    </xf>
    <xf numFmtId="4" fontId="11" fillId="8" borderId="2" xfId="0" applyNumberFormat="1" applyFont="1" applyFill="1" applyBorder="1"/>
    <xf numFmtId="0" fontId="10" fillId="0" borderId="7" xfId="0" applyFont="1" applyBorder="1"/>
    <xf numFmtId="4" fontId="11" fillId="4" borderId="7" xfId="0" applyNumberFormat="1" applyFont="1" applyFill="1" applyBorder="1" applyAlignment="1">
      <alignment horizontal="right"/>
    </xf>
    <xf numFmtId="2" fontId="13" fillId="4" borderId="7" xfId="0" applyNumberFormat="1" applyFont="1" applyFill="1" applyBorder="1" applyAlignment="1">
      <alignment horizontal="center"/>
    </xf>
    <xf numFmtId="4" fontId="10" fillId="4" borderId="7" xfId="0" applyNumberFormat="1" applyFont="1" applyFill="1" applyBorder="1" applyAlignment="1">
      <alignment horizontal="right"/>
    </xf>
    <xf numFmtId="0" fontId="10" fillId="0" borderId="8" xfId="0" applyFont="1" applyBorder="1" applyAlignment="1">
      <alignment horizontal="left"/>
    </xf>
    <xf numFmtId="4" fontId="10" fillId="0" borderId="7" xfId="0" applyNumberFormat="1" applyFont="1" applyBorder="1" applyAlignment="1">
      <alignment horizontal="right"/>
    </xf>
    <xf numFmtId="4" fontId="10" fillId="4" borderId="16" xfId="0" applyNumberFormat="1" applyFont="1" applyFill="1" applyBorder="1" applyAlignment="1">
      <alignment horizontal="right"/>
    </xf>
    <xf numFmtId="0" fontId="0" fillId="0" borderId="10" xfId="0" applyBorder="1"/>
    <xf numFmtId="0" fontId="10" fillId="0" borderId="8" xfId="0" applyFont="1" applyBorder="1"/>
    <xf numFmtId="2" fontId="22" fillId="2" borderId="6" xfId="0" applyNumberFormat="1" applyFont="1" applyFill="1" applyBorder="1" applyAlignment="1">
      <alignment horizontal="center" vertical="center"/>
    </xf>
    <xf numFmtId="0" fontId="0" fillId="0" borderId="18" xfId="0" applyBorder="1"/>
    <xf numFmtId="4" fontId="13" fillId="0" borderId="7" xfId="0" applyNumberFormat="1" applyFont="1" applyBorder="1" applyAlignment="1">
      <alignment horizontal="right"/>
    </xf>
    <xf numFmtId="0" fontId="13" fillId="0" borderId="7" xfId="0" applyFont="1" applyBorder="1" applyAlignment="1">
      <alignment horizontal="right"/>
    </xf>
    <xf numFmtId="2" fontId="11" fillId="4" borderId="7" xfId="0" applyNumberFormat="1" applyFont="1" applyFill="1" applyBorder="1" applyAlignment="1">
      <alignment horizontal="center"/>
    </xf>
    <xf numFmtId="2" fontId="13" fillId="4" borderId="16" xfId="0" applyNumberFormat="1" applyFont="1" applyFill="1" applyBorder="1" applyAlignment="1">
      <alignment horizontal="center"/>
    </xf>
    <xf numFmtId="0" fontId="11" fillId="0" borderId="7" xfId="0" applyFont="1" applyBorder="1"/>
    <xf numFmtId="0" fontId="11" fillId="11" borderId="7" xfId="0" applyFont="1" applyFill="1" applyBorder="1"/>
    <xf numFmtId="0" fontId="22" fillId="2" borderId="6" xfId="0" applyFont="1" applyFill="1" applyBorder="1" applyAlignment="1">
      <alignment horizontal="center" vertical="center"/>
    </xf>
    <xf numFmtId="2" fontId="11" fillId="13" borderId="7" xfId="0" applyNumberFormat="1" applyFont="1" applyFill="1" applyBorder="1" applyAlignment="1">
      <alignment horizontal="center"/>
    </xf>
    <xf numFmtId="4" fontId="11" fillId="11" borderId="7" xfId="0" applyNumberFormat="1" applyFont="1" applyFill="1" applyBorder="1" applyAlignment="1">
      <alignment horizontal="right"/>
    </xf>
    <xf numFmtId="2" fontId="11" fillId="11" borderId="7" xfId="0" applyNumberFormat="1" applyFont="1" applyFill="1" applyBorder="1" applyAlignment="1">
      <alignment horizontal="center"/>
    </xf>
    <xf numFmtId="4" fontId="10" fillId="4" borderId="9" xfId="0" applyNumberFormat="1" applyFont="1" applyFill="1" applyBorder="1" applyAlignment="1">
      <alignment horizontal="right"/>
    </xf>
    <xf numFmtId="0" fontId="0" fillId="0" borderId="15" xfId="0" applyBorder="1"/>
    <xf numFmtId="0" fontId="0" fillId="0" borderId="17" xfId="0" applyBorder="1"/>
    <xf numFmtId="0" fontId="14" fillId="0" borderId="7" xfId="0" applyFont="1" applyBorder="1"/>
    <xf numFmtId="0" fontId="10" fillId="0" borderId="9" xfId="0" applyFont="1" applyBorder="1"/>
    <xf numFmtId="0" fontId="0" fillId="0" borderId="14" xfId="0" applyBorder="1"/>
    <xf numFmtId="0" fontId="11" fillId="13" borderId="7" xfId="0" applyFont="1" applyFill="1" applyBorder="1" applyAlignment="1">
      <alignment horizontal="center"/>
    </xf>
    <xf numFmtId="0" fontId="3" fillId="0" borderId="0" xfId="0" applyFont="1" applyBorder="1"/>
    <xf numFmtId="0" fontId="13" fillId="0" borderId="7" xfId="0" applyFont="1" applyBorder="1"/>
    <xf numFmtId="2" fontId="13" fillId="4" borderId="9" xfId="0" applyNumberFormat="1" applyFont="1" applyFill="1" applyBorder="1" applyAlignment="1">
      <alignment horizontal="center"/>
    </xf>
    <xf numFmtId="4" fontId="14" fillId="4" borderId="7" xfId="0" applyNumberFormat="1" applyFont="1" applyFill="1" applyBorder="1" applyAlignment="1">
      <alignment horizontal="right"/>
    </xf>
    <xf numFmtId="0" fontId="10" fillId="0" borderId="0" xfId="0" applyFont="1" applyBorder="1" applyAlignment="1">
      <alignment horizontal="right"/>
    </xf>
    <xf numFmtId="4" fontId="10" fillId="0" borderId="0" xfId="0" applyNumberFormat="1" applyFont="1" applyBorder="1" applyAlignment="1">
      <alignment horizontal="right"/>
    </xf>
    <xf numFmtId="2" fontId="10" fillId="0" borderId="0" xfId="0" applyNumberFormat="1" applyFont="1" applyBorder="1" applyAlignment="1">
      <alignment horizontal="center"/>
    </xf>
    <xf numFmtId="2" fontId="11" fillId="4" borderId="16" xfId="0" applyNumberFormat="1" applyFont="1" applyFill="1" applyBorder="1" applyAlignment="1">
      <alignment horizontal="center"/>
    </xf>
    <xf numFmtId="4" fontId="22" fillId="2" borderId="6" xfId="0" applyNumberFormat="1" applyFont="1" applyFill="1" applyBorder="1" applyAlignment="1">
      <alignment horizontal="center" vertical="center"/>
    </xf>
    <xf numFmtId="4" fontId="11" fillId="13" borderId="7" xfId="0" applyNumberFormat="1" applyFont="1" applyFill="1" applyBorder="1" applyAlignment="1">
      <alignment horizontal="center"/>
    </xf>
    <xf numFmtId="0" fontId="11" fillId="13" borderId="7" xfId="0" applyFont="1" applyFill="1" applyBorder="1" applyAlignment="1">
      <alignment horizontal="left"/>
    </xf>
    <xf numFmtId="2" fontId="11" fillId="0" borderId="7" xfId="0" applyNumberFormat="1" applyFont="1" applyBorder="1" applyAlignment="1">
      <alignment horizontal="center" vertical="center"/>
    </xf>
    <xf numFmtId="2" fontId="13" fillId="0" borderId="16" xfId="0" applyNumberFormat="1" applyFont="1" applyBorder="1" applyAlignment="1">
      <alignment horizontal="center" vertical="center"/>
    </xf>
    <xf numFmtId="2" fontId="13" fillId="0" borderId="7" xfId="0" applyNumberFormat="1" applyFont="1" applyBorder="1" applyAlignment="1">
      <alignment horizontal="center" vertical="center"/>
    </xf>
    <xf numFmtId="4" fontId="11" fillId="0" borderId="7" xfId="0" applyNumberFormat="1" applyFont="1" applyBorder="1" applyAlignment="1">
      <alignment horizontal="right"/>
    </xf>
    <xf numFmtId="4" fontId="11" fillId="8" borderId="7" xfId="0" applyNumberFormat="1" applyFont="1" applyFill="1" applyBorder="1" applyAlignment="1">
      <alignment horizontal="right"/>
    </xf>
    <xf numFmtId="2" fontId="22" fillId="2" borderId="12" xfId="0" applyNumberFormat="1" applyFont="1" applyFill="1" applyBorder="1" applyAlignment="1">
      <alignment horizontal="center" vertical="center"/>
    </xf>
    <xf numFmtId="0" fontId="0" fillId="0" borderId="20" xfId="0" applyBorder="1"/>
    <xf numFmtId="0" fontId="22" fillId="2" borderId="12" xfId="0" applyFont="1" applyFill="1" applyBorder="1" applyAlignment="1">
      <alignment horizontal="center"/>
    </xf>
    <xf numFmtId="0" fontId="0" fillId="0" borderId="19" xfId="0" applyBorder="1"/>
    <xf numFmtId="2" fontId="13" fillId="0" borderId="9" xfId="0" applyNumberFormat="1" applyFont="1" applyBorder="1" applyAlignment="1">
      <alignment horizontal="center" vertical="center"/>
    </xf>
    <xf numFmtId="2" fontId="11" fillId="4" borderId="7" xfId="0" applyNumberFormat="1" applyFont="1" applyFill="1" applyBorder="1" applyAlignment="1">
      <alignment horizontal="right"/>
    </xf>
    <xf numFmtId="0" fontId="14" fillId="4" borderId="7" xfId="0" applyFont="1" applyFill="1" applyBorder="1" applyAlignment="1">
      <alignment horizontal="left"/>
    </xf>
    <xf numFmtId="0" fontId="10" fillId="4" borderId="1" xfId="0" applyFont="1" applyFill="1" applyAlignment="1">
      <alignment horizontal="left"/>
    </xf>
    <xf numFmtId="4" fontId="13" fillId="0" borderId="9" xfId="0" applyNumberFormat="1" applyFont="1" applyBorder="1" applyAlignment="1">
      <alignment horizontal="right"/>
    </xf>
    <xf numFmtId="2" fontId="13" fillId="4" borderId="16" xfId="0" applyNumberFormat="1" applyFont="1" applyFill="1" applyBorder="1" applyAlignment="1">
      <alignment horizontal="right"/>
    </xf>
    <xf numFmtId="2" fontId="11" fillId="13" borderId="11" xfId="0" applyNumberFormat="1" applyFont="1" applyFill="1" applyBorder="1" applyAlignment="1">
      <alignment horizontal="center" vertical="center"/>
    </xf>
    <xf numFmtId="0" fontId="0" fillId="0" borderId="21" xfId="0" applyBorder="1"/>
    <xf numFmtId="2" fontId="11" fillId="8" borderId="7" xfId="0" applyNumberFormat="1" applyFont="1" applyFill="1" applyBorder="1" applyAlignment="1">
      <alignment horizontal="center" vertical="center"/>
    </xf>
    <xf numFmtId="0" fontId="11" fillId="13" borderId="11" xfId="0" applyFont="1" applyFill="1" applyBorder="1" applyAlignment="1">
      <alignment horizontal="center"/>
    </xf>
    <xf numFmtId="0" fontId="0" fillId="0" borderId="13" xfId="0" applyBorder="1"/>
    <xf numFmtId="0" fontId="10" fillId="4" borderId="8" xfId="0" applyFont="1" applyFill="1" applyBorder="1" applyAlignment="1">
      <alignment horizontal="left"/>
    </xf>
    <xf numFmtId="0" fontId="11" fillId="8" borderId="7" xfId="0" applyFont="1" applyFill="1" applyBorder="1"/>
    <xf numFmtId="0" fontId="4" fillId="0" borderId="0" xfId="0" applyFont="1" applyBorder="1"/>
    <xf numFmtId="2" fontId="10" fillId="0" borderId="0" xfId="0" applyNumberFormat="1" applyFont="1" applyBorder="1" applyAlignment="1">
      <alignment horizontal="center" vertical="center"/>
    </xf>
    <xf numFmtId="0" fontId="13" fillId="0" borderId="9" xfId="0" applyFont="1" applyBorder="1"/>
    <xf numFmtId="2" fontId="10" fillId="4" borderId="1" xfId="0" applyNumberFormat="1" applyFont="1" applyFill="1" applyAlignment="1">
      <alignment horizontal="center" vertical="center"/>
    </xf>
    <xf numFmtId="2" fontId="22" fillId="5" borderId="2" xfId="0" applyNumberFormat="1" applyFont="1" applyFill="1" applyBorder="1" applyAlignment="1">
      <alignment horizontal="center"/>
    </xf>
    <xf numFmtId="0" fontId="10" fillId="0" borderId="2" xfId="0" applyFont="1" applyBorder="1"/>
    <xf numFmtId="2" fontId="11" fillId="13" borderId="2" xfId="0" applyNumberFormat="1" applyFont="1" applyFill="1" applyBorder="1" applyAlignment="1">
      <alignment horizontal="center"/>
    </xf>
    <xf numFmtId="0" fontId="5" fillId="0" borderId="0" xfId="0" applyFont="1" applyBorder="1"/>
    <xf numFmtId="2" fontId="13" fillId="0" borderId="2" xfId="0" applyNumberFormat="1" applyFont="1" applyBorder="1" applyAlignment="1">
      <alignment horizontal="center"/>
    </xf>
    <xf numFmtId="4" fontId="11" fillId="0" borderId="2" xfId="0" applyNumberFormat="1" applyFont="1" applyBorder="1" applyAlignment="1">
      <alignment horizontal="right"/>
    </xf>
    <xf numFmtId="0" fontId="22" fillId="5" borderId="2" xfId="0" applyFont="1" applyFill="1" applyBorder="1" applyAlignment="1">
      <alignment horizontal="center"/>
    </xf>
    <xf numFmtId="4" fontId="10" fillId="0" borderId="2" xfId="0" applyNumberFormat="1" applyFont="1" applyBorder="1" applyAlignment="1">
      <alignment horizontal="right"/>
    </xf>
    <xf numFmtId="2" fontId="11" fillId="0" borderId="2" xfId="0" applyNumberFormat="1" applyFont="1" applyBorder="1" applyAlignment="1">
      <alignment horizontal="center"/>
    </xf>
    <xf numFmtId="4" fontId="16" fillId="0" borderId="2" xfId="0" applyNumberFormat="1" applyFont="1" applyBorder="1" applyAlignment="1">
      <alignment horizontal="right"/>
    </xf>
    <xf numFmtId="4" fontId="11" fillId="13" borderId="2" xfId="0" applyNumberFormat="1" applyFont="1" applyFill="1" applyBorder="1" applyAlignment="1">
      <alignment horizontal="right"/>
    </xf>
    <xf numFmtId="0" fontId="11" fillId="9" borderId="2" xfId="0" applyFont="1" applyFill="1" applyBorder="1" applyAlignment="1">
      <alignment horizontal="center"/>
    </xf>
    <xf numFmtId="0" fontId="16" fillId="0" borderId="2" xfId="0" applyFont="1" applyBorder="1"/>
    <xf numFmtId="2" fontId="11" fillId="9" borderId="2" xfId="0" applyNumberFormat="1" applyFont="1" applyFill="1" applyBorder="1" applyAlignment="1">
      <alignment horizontal="center"/>
    </xf>
    <xf numFmtId="0" fontId="11" fillId="13" borderId="2" xfId="0" applyFont="1" applyFill="1" applyBorder="1"/>
    <xf numFmtId="2" fontId="10" fillId="0" borderId="0" xfId="0" applyNumberFormat="1" applyFont="1" applyBorder="1"/>
    <xf numFmtId="0" fontId="16" fillId="0" borderId="2" xfId="0" applyFont="1" applyBorder="1" applyAlignment="1">
      <alignment horizontal="left"/>
    </xf>
    <xf numFmtId="0" fontId="7" fillId="0" borderId="0" xfId="0" applyFont="1" applyBorder="1"/>
    <xf numFmtId="0" fontId="13" fillId="0" borderId="2" xfId="0" applyFont="1" applyBorder="1" applyAlignment="1">
      <alignment horizontal="left"/>
    </xf>
    <xf numFmtId="4" fontId="13" fillId="0" borderId="2" xfId="0" applyNumberFormat="1" applyFont="1" applyBorder="1" applyAlignment="1">
      <alignment horizontal="right"/>
    </xf>
    <xf numFmtId="0" fontId="13" fillId="4" borderId="2" xfId="0" applyFont="1" applyFill="1" applyBorder="1" applyAlignment="1">
      <alignment horizontal="left"/>
    </xf>
    <xf numFmtId="0" fontId="10" fillId="4" borderId="2" xfId="0" applyFont="1" applyFill="1" applyBorder="1" applyAlignment="1">
      <alignment horizontal="left"/>
    </xf>
    <xf numFmtId="4" fontId="10" fillId="0" borderId="2" xfId="0" applyNumberFormat="1" applyFont="1" applyBorder="1"/>
    <xf numFmtId="4" fontId="10" fillId="4" borderId="2" xfId="0" applyNumberFormat="1" applyFont="1" applyFill="1" applyBorder="1" applyAlignment="1">
      <alignment horizontal="right"/>
    </xf>
    <xf numFmtId="0" fontId="11" fillId="0" borderId="2" xfId="0" applyFont="1" applyBorder="1" applyAlignment="1">
      <alignment horizontal="left"/>
    </xf>
    <xf numFmtId="4" fontId="13" fillId="4" borderId="2" xfId="0" applyNumberFormat="1" applyFont="1" applyFill="1" applyBorder="1"/>
    <xf numFmtId="2" fontId="31" fillId="0" borderId="2" xfId="0" applyNumberFormat="1" applyFont="1" applyBorder="1" applyAlignment="1">
      <alignment horizontal="center"/>
    </xf>
    <xf numFmtId="2" fontId="11" fillId="12" borderId="2" xfId="0" applyNumberFormat="1" applyFont="1" applyFill="1" applyBorder="1" applyAlignment="1">
      <alignment horizontal="center" vertical="center"/>
    </xf>
    <xf numFmtId="0" fontId="0" fillId="12" borderId="4" xfId="0" applyFill="1" applyBorder="1" applyAlignment="1">
      <alignment horizontal="center" vertical="center"/>
    </xf>
    <xf numFmtId="2" fontId="22" fillId="0" borderId="2" xfId="0" applyNumberFormat="1" applyFont="1" applyBorder="1" applyAlignment="1">
      <alignment horizontal="center"/>
    </xf>
    <xf numFmtId="4" fontId="11" fillId="12" borderId="2" xfId="0" applyNumberFormat="1" applyFont="1" applyFill="1" applyBorder="1" applyAlignment="1">
      <alignment horizontal="right" vertical="center"/>
    </xf>
    <xf numFmtId="0" fontId="8" fillId="12" borderId="4" xfId="0" applyFont="1" applyFill="1" applyBorder="1" applyAlignment="1">
      <alignment horizontal="right" vertical="center"/>
    </xf>
    <xf numFmtId="4" fontId="30" fillId="10" borderId="2" xfId="0" applyNumberFormat="1" applyFont="1" applyFill="1" applyBorder="1" applyAlignment="1">
      <alignment horizontal="right"/>
    </xf>
    <xf numFmtId="0" fontId="11" fillId="4" borderId="2" xfId="0" applyFont="1" applyFill="1" applyBorder="1" applyAlignment="1">
      <alignment horizontal="left"/>
    </xf>
    <xf numFmtId="4" fontId="21" fillId="7" borderId="2" xfId="0" applyNumberFormat="1" applyFont="1" applyFill="1" applyBorder="1"/>
    <xf numFmtId="4" fontId="13" fillId="7" borderId="2" xfId="0" applyNumberFormat="1" applyFont="1" applyFill="1" applyBorder="1"/>
    <xf numFmtId="4" fontId="13" fillId="4" borderId="2" xfId="0" applyNumberFormat="1" applyFont="1" applyFill="1" applyBorder="1" applyAlignment="1">
      <alignment horizontal="right"/>
    </xf>
    <xf numFmtId="0" fontId="11" fillId="12" borderId="2" xfId="0" applyFont="1" applyFill="1" applyBorder="1" applyAlignment="1">
      <alignment horizontal="left" vertical="center" wrapText="1"/>
    </xf>
    <xf numFmtId="0" fontId="0" fillId="12" borderId="3" xfId="0" applyFill="1" applyBorder="1" applyAlignment="1">
      <alignment horizontal="left" vertical="center" wrapText="1"/>
    </xf>
    <xf numFmtId="0" fontId="0" fillId="12" borderId="4" xfId="0" applyFill="1" applyBorder="1" applyAlignment="1">
      <alignment horizontal="left" vertical="center" wrapText="1"/>
    </xf>
    <xf numFmtId="0" fontId="9" fillId="0" borderId="4" xfId="0" applyFont="1" applyBorder="1"/>
    <xf numFmtId="0" fontId="11" fillId="12" borderId="2" xfId="0" applyFont="1" applyFill="1" applyBorder="1" applyAlignment="1">
      <alignment horizontal="left" vertical="center"/>
    </xf>
    <xf numFmtId="0" fontId="0" fillId="12" borderId="4" xfId="0" applyFill="1" applyBorder="1" applyAlignment="1">
      <alignment horizontal="left" vertical="center"/>
    </xf>
    <xf numFmtId="0" fontId="30" fillId="10" borderId="2" xfId="0" applyFont="1" applyFill="1" applyBorder="1" applyAlignment="1">
      <alignment horizontal="left"/>
    </xf>
    <xf numFmtId="0" fontId="14" fillId="0" borderId="1" xfId="0" applyFont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center"/>
    </xf>
    <xf numFmtId="0" fontId="21" fillId="7" borderId="2" xfId="0" applyFont="1" applyFill="1" applyBorder="1" applyAlignment="1">
      <alignment horizontal="left"/>
    </xf>
    <xf numFmtId="4" fontId="11" fillId="4" borderId="2" xfId="0" applyNumberFormat="1" applyFont="1" applyFill="1" applyBorder="1"/>
    <xf numFmtId="4" fontId="13" fillId="0" borderId="2" xfId="0" applyNumberFormat="1" applyFont="1" applyBorder="1"/>
    <xf numFmtId="4" fontId="22" fillId="10" borderId="2" xfId="0" applyNumberFormat="1" applyFont="1" applyFill="1" applyBorder="1" applyAlignment="1">
      <alignment horizontal="right"/>
    </xf>
    <xf numFmtId="4" fontId="22" fillId="10" borderId="2" xfId="0" applyNumberFormat="1" applyFont="1" applyFill="1" applyBorder="1"/>
    <xf numFmtId="0" fontId="0" fillId="10" borderId="4" xfId="0" applyFill="1" applyBorder="1"/>
    <xf numFmtId="2" fontId="22" fillId="10" borderId="2" xfId="0" applyNumberFormat="1" applyFont="1" applyFill="1" applyBorder="1" applyAlignment="1">
      <alignment horizontal="center"/>
    </xf>
    <xf numFmtId="4" fontId="11" fillId="7" borderId="2" xfId="0" applyNumberFormat="1" applyFont="1" applyFill="1" applyBorder="1"/>
    <xf numFmtId="4" fontId="22" fillId="0" borderId="2" xfId="0" applyNumberFormat="1" applyFont="1" applyBorder="1" applyAlignment="1">
      <alignment horizontal="right" vertical="center"/>
    </xf>
    <xf numFmtId="0" fontId="22" fillId="0" borderId="2" xfId="0" applyFont="1" applyBorder="1" applyAlignment="1">
      <alignment horizontal="center" vertical="center"/>
    </xf>
    <xf numFmtId="4" fontId="11" fillId="10" borderId="2" xfId="0" applyNumberFormat="1" applyFont="1" applyFill="1" applyBorder="1" applyAlignment="1">
      <alignment horizontal="right"/>
    </xf>
    <xf numFmtId="0" fontId="22" fillId="0" borderId="2" xfId="0" applyFont="1" applyBorder="1" applyAlignment="1">
      <alignment horizontal="right" vertical="center"/>
    </xf>
    <xf numFmtId="0" fontId="19" fillId="0" borderId="2" xfId="0" applyFont="1" applyBorder="1"/>
    <xf numFmtId="4" fontId="10" fillId="4" borderId="2" xfId="0" applyNumberFormat="1" applyFont="1" applyFill="1" applyBorder="1"/>
    <xf numFmtId="0" fontId="9" fillId="0" borderId="3" xfId="0" applyFont="1" applyBorder="1"/>
    <xf numFmtId="0" fontId="0" fillId="12" borderId="4" xfId="0" applyFill="1" applyBorder="1" applyAlignment="1">
      <alignment vertical="center"/>
    </xf>
    <xf numFmtId="0" fontId="15" fillId="7" borderId="2" xfId="0" applyFont="1" applyFill="1" applyBorder="1" applyAlignment="1">
      <alignment horizontal="left"/>
    </xf>
    <xf numFmtId="0" fontId="10" fillId="0" borderId="13" xfId="0" applyFont="1" applyBorder="1" applyAlignment="1">
      <alignment horizontal="center"/>
    </xf>
    <xf numFmtId="4" fontId="15" fillId="7" borderId="2" xfId="0" applyNumberFormat="1" applyFont="1" applyFill="1" applyBorder="1"/>
    <xf numFmtId="4" fontId="14" fillId="4" borderId="2" xfId="0" applyNumberFormat="1" applyFont="1" applyFill="1" applyBorder="1"/>
    <xf numFmtId="0" fontId="22" fillId="11" borderId="2" xfId="0" applyFont="1" applyFill="1" applyBorder="1" applyAlignment="1">
      <alignment horizontal="left"/>
    </xf>
    <xf numFmtId="2" fontId="11" fillId="10" borderId="2" xfId="0" applyNumberFormat="1" applyFont="1" applyFill="1" applyBorder="1" applyAlignment="1">
      <alignment horizontal="center"/>
    </xf>
    <xf numFmtId="0" fontId="11" fillId="10" borderId="2" xfId="0" applyFont="1" applyFill="1" applyBorder="1" applyAlignment="1">
      <alignment horizontal="left"/>
    </xf>
    <xf numFmtId="2" fontId="22" fillId="11" borderId="2" xfId="0" applyNumberFormat="1" applyFont="1" applyFill="1" applyBorder="1" applyAlignment="1">
      <alignment horizontal="center"/>
    </xf>
    <xf numFmtId="0" fontId="14" fillId="13" borderId="2" xfId="0" applyFont="1" applyFill="1" applyBorder="1"/>
    <xf numFmtId="0" fontId="14" fillId="4" borderId="2" xfId="0" applyFont="1" applyFill="1" applyBorder="1" applyAlignment="1">
      <alignment horizontal="left"/>
    </xf>
    <xf numFmtId="4" fontId="22" fillId="11" borderId="2" xfId="0" applyNumberFormat="1" applyFont="1" applyFill="1" applyBorder="1" applyAlignment="1">
      <alignment horizontal="right"/>
    </xf>
    <xf numFmtId="0" fontId="22" fillId="10" borderId="2" xfId="0" applyFont="1" applyFill="1" applyBorder="1" applyAlignment="1">
      <alignment horizontal="left"/>
    </xf>
    <xf numFmtId="2" fontId="22" fillId="0" borderId="2" xfId="0" applyNumberFormat="1" applyFont="1" applyBorder="1" applyAlignment="1">
      <alignment horizontal="center" vertical="center"/>
    </xf>
    <xf numFmtId="0" fontId="8" fillId="12" borderId="4" xfId="0" applyFont="1" applyFill="1" applyBorder="1" applyAlignment="1">
      <alignment vertical="center"/>
    </xf>
    <xf numFmtId="0" fontId="0" fillId="10" borderId="3" xfId="0" applyFill="1" applyBorder="1"/>
    <xf numFmtId="0" fontId="0" fillId="12" borderId="4" xfId="0" applyFill="1" applyBorder="1" applyAlignment="1">
      <alignment horizontal="right" vertical="center"/>
    </xf>
    <xf numFmtId="0" fontId="11" fillId="0" borderId="1" xfId="0" applyFont="1" applyAlignment="1">
      <alignment horizontal="center" vertical="center"/>
    </xf>
    <xf numFmtId="0" fontId="11" fillId="2" borderId="2" xfId="0" applyFont="1" applyFill="1" applyBorder="1" applyAlignment="1">
      <alignment horizontal="center"/>
    </xf>
    <xf numFmtId="0" fontId="13" fillId="4" borderId="1" xfId="0" applyFont="1" applyFill="1" applyAlignment="1">
      <alignment horizontal="center"/>
    </xf>
    <xf numFmtId="0" fontId="25" fillId="0" borderId="0" xfId="0" applyFont="1" applyBorder="1"/>
    <xf numFmtId="0" fontId="6" fillId="0" borderId="0" xfId="0" applyFont="1" applyBorder="1"/>
    <xf numFmtId="0" fontId="10" fillId="0" borderId="7" xfId="0" applyFont="1" applyBorder="1" applyAlignment="1">
      <alignment vertical="center" wrapText="1"/>
    </xf>
    <xf numFmtId="0" fontId="11" fillId="14" borderId="2" xfId="0" applyFont="1" applyFill="1" applyBorder="1" applyAlignment="1">
      <alignment horizontal="center"/>
    </xf>
    <xf numFmtId="0" fontId="12" fillId="3" borderId="1" xfId="0" applyFont="1" applyFill="1" applyAlignment="1">
      <alignment horizontal="center"/>
    </xf>
    <xf numFmtId="0" fontId="11" fillId="2" borderId="1" xfId="0" applyFont="1" applyFill="1" applyAlignment="1">
      <alignment horizontal="center"/>
    </xf>
    <xf numFmtId="0" fontId="11" fillId="0" borderId="7" xfId="0" applyFont="1" applyBorder="1" applyAlignment="1">
      <alignment vertical="center" wrapText="1"/>
    </xf>
    <xf numFmtId="0" fontId="11" fillId="11" borderId="7" xfId="0" applyFont="1" applyFill="1" applyBorder="1" applyAlignment="1">
      <alignment vertical="center" wrapText="1"/>
    </xf>
    <xf numFmtId="0" fontId="11" fillId="14" borderId="2" xfId="0" applyFont="1" applyFill="1" applyBorder="1" applyAlignment="1">
      <alignment vertical="center" wrapText="1"/>
    </xf>
    <xf numFmtId="0" fontId="22" fillId="15" borderId="2" xfId="0" applyFont="1" applyFill="1" applyBorder="1" applyAlignment="1">
      <alignment horizontal="left"/>
    </xf>
    <xf numFmtId="0" fontId="0" fillId="15" borderId="3" xfId="0" applyFill="1" applyBorder="1"/>
    <xf numFmtId="0" fontId="0" fillId="15" borderId="4" xfId="0" applyFill="1" applyBorder="1"/>
    <xf numFmtId="4" fontId="22" fillId="15" borderId="2" xfId="0" applyNumberFormat="1" applyFont="1" applyFill="1" applyBorder="1" applyAlignment="1">
      <alignment horizontal="right"/>
    </xf>
    <xf numFmtId="4" fontId="22" fillId="15" borderId="5" xfId="0" applyNumberFormat="1" applyFont="1" applyFill="1" applyBorder="1" applyAlignment="1">
      <alignment horizontal="right"/>
    </xf>
    <xf numFmtId="4" fontId="22" fillId="15" borderId="4" xfId="0" applyNumberFormat="1" applyFont="1" applyFill="1" applyBorder="1" applyAlignment="1">
      <alignment horizontal="right"/>
    </xf>
    <xf numFmtId="2" fontId="22" fillId="15" borderId="2" xfId="0" applyNumberFormat="1" applyFont="1" applyFill="1" applyBorder="1" applyAlignment="1">
      <alignment horizontal="center"/>
    </xf>
  </cellXfs>
  <cellStyles count="2">
    <cellStyle name="Normal" xfId="0" builtinId="0"/>
    <cellStyle name="Normalno 3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3"/>
  <sheetViews>
    <sheetView workbookViewId="0">
      <selection activeCell="U25" sqref="U25"/>
    </sheetView>
  </sheetViews>
  <sheetFormatPr defaultRowHeight="15.6" x14ac:dyDescent="0.3"/>
  <cols>
    <col min="1" max="3" width="8.88671875" style="13" customWidth="1"/>
    <col min="4" max="4" width="10.109375" style="13" customWidth="1"/>
    <col min="5" max="18" width="8.88671875" style="13" customWidth="1"/>
    <col min="19" max="19" width="8.88671875" style="40" customWidth="1"/>
    <col min="20" max="20" width="5.88671875" style="40" customWidth="1"/>
    <col min="21" max="21" width="8.88671875" style="40" customWidth="1"/>
    <col min="22" max="22" width="6.5546875" style="40" customWidth="1"/>
    <col min="23" max="23" width="8.88671875" style="13" customWidth="1"/>
  </cols>
  <sheetData>
    <row r="1" spans="1:23" s="24" customFormat="1" x14ac:dyDescent="0.3">
      <c r="A1" s="17" t="s">
        <v>0</v>
      </c>
      <c r="B1" s="17"/>
      <c r="C1" s="21"/>
      <c r="D1" s="22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57"/>
      <c r="T1" s="57"/>
      <c r="U1" s="57"/>
      <c r="V1" s="57"/>
      <c r="W1" s="17"/>
    </row>
    <row r="2" spans="1:23" x14ac:dyDescent="0.3">
      <c r="A2" s="103" t="s">
        <v>1</v>
      </c>
      <c r="B2" s="101"/>
    </row>
    <row r="3" spans="1:23" x14ac:dyDescent="0.3">
      <c r="A3" s="103" t="s">
        <v>2</v>
      </c>
      <c r="B3" s="101"/>
    </row>
    <row r="4" spans="1:23" x14ac:dyDescent="0.3">
      <c r="A4" s="103" t="s">
        <v>3</v>
      </c>
      <c r="B4" s="101"/>
    </row>
    <row r="5" spans="1:23" s="1" customFormat="1" ht="18" customHeight="1" x14ac:dyDescent="0.35">
      <c r="A5" s="95" t="s">
        <v>47</v>
      </c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58"/>
      <c r="W5" s="15"/>
    </row>
    <row r="6" spans="1:23" x14ac:dyDescent="0.3">
      <c r="A6" s="100" t="s">
        <v>5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2"/>
      <c r="T6" s="102"/>
      <c r="U6" s="102"/>
    </row>
    <row r="7" spans="1:23" s="35" customFormat="1" ht="16.2" customHeight="1" x14ac:dyDescent="0.35">
      <c r="A7" s="98" t="s">
        <v>48</v>
      </c>
      <c r="B7" s="86"/>
      <c r="C7" s="86"/>
      <c r="D7" s="86"/>
      <c r="E7" s="86"/>
      <c r="F7" s="86"/>
      <c r="G7" s="86"/>
      <c r="H7" s="86"/>
      <c r="I7" s="86"/>
      <c r="J7" s="86"/>
      <c r="K7" s="86"/>
      <c r="L7" s="87"/>
      <c r="M7" s="98" t="s">
        <v>49</v>
      </c>
      <c r="N7" s="87"/>
      <c r="O7" s="98" t="s">
        <v>50</v>
      </c>
      <c r="P7" s="87"/>
      <c r="Q7" s="98" t="s">
        <v>51</v>
      </c>
      <c r="R7" s="87"/>
      <c r="S7" s="97" t="s">
        <v>52</v>
      </c>
      <c r="T7" s="87"/>
      <c r="U7" s="97" t="s">
        <v>53</v>
      </c>
      <c r="V7" s="87"/>
      <c r="W7" s="47"/>
    </row>
    <row r="8" spans="1:23" x14ac:dyDescent="0.3">
      <c r="A8" s="105" t="s">
        <v>54</v>
      </c>
      <c r="B8" s="86"/>
      <c r="C8" s="86"/>
      <c r="D8" s="86"/>
      <c r="E8" s="86"/>
      <c r="F8" s="86"/>
      <c r="G8" s="86"/>
      <c r="H8" s="86"/>
      <c r="I8" s="86"/>
      <c r="J8" s="86"/>
      <c r="K8" s="86"/>
      <c r="L8" s="87"/>
      <c r="M8" s="104" t="s">
        <v>18</v>
      </c>
      <c r="N8" s="87"/>
      <c r="O8" s="104" t="s">
        <v>18</v>
      </c>
      <c r="P8" s="87"/>
      <c r="Q8" s="104" t="s">
        <v>18</v>
      </c>
      <c r="R8" s="87"/>
      <c r="S8" s="99" t="s">
        <v>19</v>
      </c>
      <c r="T8" s="87"/>
      <c r="U8" s="99" t="s">
        <v>19</v>
      </c>
      <c r="V8" s="87"/>
    </row>
    <row r="9" spans="1:23" x14ac:dyDescent="0.3">
      <c r="A9" s="85" t="s">
        <v>55</v>
      </c>
      <c r="B9" s="86"/>
      <c r="C9" s="86"/>
      <c r="D9" s="86"/>
      <c r="E9" s="86"/>
      <c r="F9" s="86"/>
      <c r="G9" s="86"/>
      <c r="H9" s="86"/>
      <c r="I9" s="86"/>
      <c r="J9" s="86"/>
      <c r="K9" s="86"/>
      <c r="L9" s="87"/>
      <c r="M9" s="94">
        <v>2358971.2999999998</v>
      </c>
      <c r="N9" s="87"/>
      <c r="O9" s="94">
        <f>5001481/2</f>
        <v>2500740.5</v>
      </c>
      <c r="P9" s="87"/>
      <c r="Q9" s="94">
        <v>2558017.46</v>
      </c>
      <c r="R9" s="87"/>
      <c r="S9" s="91">
        <f>+Q9/M9*100</f>
        <v>108.4378372894999</v>
      </c>
      <c r="T9" s="87"/>
      <c r="U9" s="91">
        <f>+Q9/O9*100</f>
        <v>102.29039998352488</v>
      </c>
      <c r="V9" s="87"/>
    </row>
    <row r="10" spans="1:23" x14ac:dyDescent="0.3">
      <c r="A10" s="85" t="s">
        <v>56</v>
      </c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7"/>
      <c r="M10" s="94">
        <v>0</v>
      </c>
      <c r="N10" s="87"/>
      <c r="O10" s="94">
        <v>0</v>
      </c>
      <c r="P10" s="87"/>
      <c r="Q10" s="94">
        <v>0</v>
      </c>
      <c r="R10" s="87"/>
      <c r="S10" s="91">
        <v>0</v>
      </c>
      <c r="T10" s="87"/>
      <c r="U10" s="91">
        <v>0</v>
      </c>
      <c r="V10" s="87"/>
    </row>
    <row r="11" spans="1:23" x14ac:dyDescent="0.3">
      <c r="A11" s="85" t="s">
        <v>57</v>
      </c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7"/>
      <c r="M11" s="94">
        <v>2358971.2999999998</v>
      </c>
      <c r="N11" s="87"/>
      <c r="O11" s="94">
        <f>5001481/2</f>
        <v>2500740.5</v>
      </c>
      <c r="P11" s="87"/>
      <c r="Q11" s="94">
        <v>2558017.46</v>
      </c>
      <c r="R11" s="87"/>
      <c r="S11" s="91">
        <f>+Q11/M11*100</f>
        <v>108.4378372894999</v>
      </c>
      <c r="T11" s="87"/>
      <c r="U11" s="91">
        <f>+Q11/O11*100</f>
        <v>102.29039998352488</v>
      </c>
      <c r="V11" s="87"/>
    </row>
    <row r="12" spans="1:23" x14ac:dyDescent="0.3">
      <c r="A12" s="85" t="s">
        <v>58</v>
      </c>
      <c r="B12" s="86"/>
      <c r="C12" s="86"/>
      <c r="D12" s="86"/>
      <c r="E12" s="86"/>
      <c r="F12" s="86"/>
      <c r="G12" s="86"/>
      <c r="H12" s="86"/>
      <c r="I12" s="86"/>
      <c r="J12" s="86"/>
      <c r="K12" s="86"/>
      <c r="L12" s="87"/>
      <c r="M12" s="94">
        <v>2576061.8199999998</v>
      </c>
      <c r="N12" s="87"/>
      <c r="O12" s="94">
        <f>4963431/2</f>
        <v>2481715.5</v>
      </c>
      <c r="P12" s="87"/>
      <c r="Q12" s="94">
        <v>2434678.34</v>
      </c>
      <c r="R12" s="87"/>
      <c r="S12" s="91">
        <f>+Q12/M12*100</f>
        <v>94.511642581620976</v>
      </c>
      <c r="T12" s="87"/>
      <c r="U12" s="91">
        <f>+Q12/O12*100</f>
        <v>98.104651399404958</v>
      </c>
      <c r="V12" s="87"/>
    </row>
    <row r="13" spans="1:23" x14ac:dyDescent="0.3">
      <c r="A13" s="85" t="s">
        <v>59</v>
      </c>
      <c r="B13" s="86"/>
      <c r="C13" s="86"/>
      <c r="D13" s="86"/>
      <c r="E13" s="86"/>
      <c r="F13" s="86"/>
      <c r="G13" s="86"/>
      <c r="H13" s="86"/>
      <c r="I13" s="86"/>
      <c r="J13" s="86"/>
      <c r="K13" s="86"/>
      <c r="L13" s="87"/>
      <c r="M13" s="94">
        <v>219022.84</v>
      </c>
      <c r="N13" s="87"/>
      <c r="O13" s="94">
        <f>38050/2</f>
        <v>19025</v>
      </c>
      <c r="P13" s="87"/>
      <c r="Q13" s="94">
        <v>19480.439999999999</v>
      </c>
      <c r="R13" s="87"/>
      <c r="S13" s="91">
        <f>+Q13/M13*100</f>
        <v>8.8942504809087488</v>
      </c>
      <c r="T13" s="87"/>
      <c r="U13" s="91">
        <f>+Q13/O13*100</f>
        <v>102.39390275952694</v>
      </c>
      <c r="V13" s="87"/>
    </row>
    <row r="14" spans="1:23" x14ac:dyDescent="0.3">
      <c r="A14" s="85" t="s">
        <v>60</v>
      </c>
      <c r="B14" s="86"/>
      <c r="C14" s="86"/>
      <c r="D14" s="86"/>
      <c r="E14" s="86"/>
      <c r="F14" s="86"/>
      <c r="G14" s="86"/>
      <c r="H14" s="86"/>
      <c r="I14" s="86"/>
      <c r="J14" s="86"/>
      <c r="K14" s="86"/>
      <c r="L14" s="87"/>
      <c r="M14" s="94">
        <v>2795084.66</v>
      </c>
      <c r="N14" s="87"/>
      <c r="O14" s="94">
        <f>5001481/2</f>
        <v>2500740.5</v>
      </c>
      <c r="P14" s="87"/>
      <c r="Q14" s="94">
        <v>2454158.7799999998</v>
      </c>
      <c r="R14" s="87"/>
      <c r="S14" s="91">
        <f>+Q14/M14*100</f>
        <v>87.802663551521903</v>
      </c>
      <c r="T14" s="87"/>
      <c r="U14" s="91">
        <f>+Q14/O14*100</f>
        <v>98.137282936794108</v>
      </c>
      <c r="V14" s="87"/>
    </row>
    <row r="15" spans="1:23" x14ac:dyDescent="0.3">
      <c r="A15" s="85" t="s">
        <v>61</v>
      </c>
      <c r="B15" s="86"/>
      <c r="C15" s="86"/>
      <c r="D15" s="86"/>
      <c r="E15" s="86"/>
      <c r="F15" s="86"/>
      <c r="G15" s="86"/>
      <c r="H15" s="86"/>
      <c r="I15" s="86"/>
      <c r="J15" s="86"/>
      <c r="K15" s="86"/>
      <c r="L15" s="87"/>
      <c r="M15" s="94">
        <v>-436113.36</v>
      </c>
      <c r="N15" s="87"/>
      <c r="O15" s="94">
        <v>0</v>
      </c>
      <c r="P15" s="87"/>
      <c r="Q15" s="94">
        <v>103858.68</v>
      </c>
      <c r="R15" s="87"/>
      <c r="S15" s="91">
        <f>+Q15/M15*100</f>
        <v>-23.814606367482067</v>
      </c>
      <c r="T15" s="87"/>
      <c r="U15" s="92">
        <v>0</v>
      </c>
      <c r="V15" s="93"/>
    </row>
    <row r="16" spans="1:23" s="39" customFormat="1" x14ac:dyDescent="0.3">
      <c r="A16" s="90" t="s">
        <v>62</v>
      </c>
      <c r="B16" s="86"/>
      <c r="C16" s="86"/>
      <c r="D16" s="86"/>
      <c r="E16" s="86"/>
      <c r="F16" s="86"/>
      <c r="G16" s="86"/>
      <c r="H16" s="86"/>
      <c r="I16" s="86"/>
      <c r="J16" s="86"/>
      <c r="K16" s="86"/>
      <c r="L16" s="87"/>
      <c r="M16" s="90"/>
      <c r="N16" s="87"/>
      <c r="O16" s="90"/>
      <c r="P16" s="87"/>
      <c r="Q16" s="90"/>
      <c r="R16" s="87"/>
      <c r="S16" s="88">
        <v>0</v>
      </c>
      <c r="T16" s="89"/>
      <c r="U16" s="88">
        <v>0</v>
      </c>
      <c r="V16" s="89"/>
      <c r="W16" s="59"/>
    </row>
    <row r="17" spans="1:23" s="39" customFormat="1" x14ac:dyDescent="0.3">
      <c r="A17" s="85" t="s">
        <v>20</v>
      </c>
      <c r="B17" s="86"/>
      <c r="C17" s="86"/>
      <c r="D17" s="86"/>
      <c r="E17" s="86"/>
      <c r="F17" s="86"/>
      <c r="G17" s="86"/>
      <c r="H17" s="86"/>
      <c r="I17" s="86"/>
      <c r="J17" s="86"/>
      <c r="K17" s="86"/>
      <c r="L17" s="87"/>
      <c r="M17" s="94">
        <v>0</v>
      </c>
      <c r="N17" s="87"/>
      <c r="O17" s="94">
        <v>0</v>
      </c>
      <c r="P17" s="87"/>
      <c r="Q17" s="94">
        <v>0</v>
      </c>
      <c r="R17" s="87"/>
      <c r="S17" s="92">
        <v>0</v>
      </c>
      <c r="T17" s="93"/>
      <c r="U17" s="92">
        <v>0</v>
      </c>
      <c r="V17" s="93"/>
      <c r="W17" s="59"/>
    </row>
    <row r="18" spans="1:23" s="39" customFormat="1" x14ac:dyDescent="0.3">
      <c r="A18" s="85" t="s">
        <v>27</v>
      </c>
      <c r="B18" s="86"/>
      <c r="C18" s="86"/>
      <c r="D18" s="86"/>
      <c r="E18" s="86"/>
      <c r="F18" s="86"/>
      <c r="G18" s="86"/>
      <c r="H18" s="86"/>
      <c r="I18" s="86"/>
      <c r="J18" s="86"/>
      <c r="K18" s="86"/>
      <c r="L18" s="87"/>
      <c r="M18" s="94">
        <v>5790.45</v>
      </c>
      <c r="N18" s="87"/>
      <c r="O18" s="94">
        <v>0</v>
      </c>
      <c r="P18" s="87"/>
      <c r="Q18" s="94">
        <v>0</v>
      </c>
      <c r="R18" s="87"/>
      <c r="S18" s="92">
        <v>0</v>
      </c>
      <c r="T18" s="93"/>
      <c r="U18" s="92">
        <v>0</v>
      </c>
      <c r="V18" s="93"/>
      <c r="W18" s="59"/>
    </row>
    <row r="19" spans="1:23" s="39" customFormat="1" x14ac:dyDescent="0.3">
      <c r="A19" s="85" t="s">
        <v>63</v>
      </c>
      <c r="B19" s="86"/>
      <c r="C19" s="86"/>
      <c r="D19" s="86"/>
      <c r="E19" s="86"/>
      <c r="F19" s="86"/>
      <c r="G19" s="86"/>
      <c r="H19" s="86"/>
      <c r="I19" s="86"/>
      <c r="J19" s="86"/>
      <c r="K19" s="86"/>
      <c r="L19" s="87"/>
      <c r="M19" s="94">
        <v>0</v>
      </c>
      <c r="N19" s="87"/>
      <c r="O19" s="94">
        <v>0</v>
      </c>
      <c r="P19" s="87"/>
      <c r="Q19" s="94">
        <v>0</v>
      </c>
      <c r="R19" s="87"/>
      <c r="S19" s="92">
        <v>0</v>
      </c>
      <c r="T19" s="93"/>
      <c r="U19" s="92">
        <v>0</v>
      </c>
      <c r="V19" s="93"/>
      <c r="W19" s="59"/>
    </row>
    <row r="20" spans="1:23" s="39" customFormat="1" x14ac:dyDescent="0.3">
      <c r="A20" s="85" t="s">
        <v>64</v>
      </c>
      <c r="B20" s="86"/>
      <c r="C20" s="86"/>
      <c r="D20" s="86"/>
      <c r="E20" s="86"/>
      <c r="F20" s="86"/>
      <c r="G20" s="86"/>
      <c r="H20" s="86"/>
      <c r="I20" s="86"/>
      <c r="J20" s="86"/>
      <c r="K20" s="86"/>
      <c r="L20" s="87"/>
      <c r="M20" s="94">
        <v>0</v>
      </c>
      <c r="N20" s="87"/>
      <c r="O20" s="94">
        <v>0</v>
      </c>
      <c r="P20" s="87"/>
      <c r="Q20" s="94">
        <v>0</v>
      </c>
      <c r="R20" s="87"/>
      <c r="S20" s="92">
        <v>0</v>
      </c>
      <c r="T20" s="93"/>
      <c r="U20" s="92">
        <v>0</v>
      </c>
      <c r="V20" s="93"/>
      <c r="W20" s="59"/>
    </row>
    <row r="21" spans="1:23" s="39" customFormat="1" x14ac:dyDescent="0.3">
      <c r="A21" s="85" t="s">
        <v>65</v>
      </c>
      <c r="B21" s="86"/>
      <c r="C21" s="86"/>
      <c r="D21" s="86"/>
      <c r="E21" s="86"/>
      <c r="F21" s="86"/>
      <c r="G21" s="86"/>
      <c r="H21" s="86"/>
      <c r="I21" s="86"/>
      <c r="J21" s="86"/>
      <c r="K21" s="86"/>
      <c r="L21" s="87"/>
      <c r="M21" s="94">
        <v>0</v>
      </c>
      <c r="N21" s="87"/>
      <c r="O21" s="94">
        <v>0</v>
      </c>
      <c r="P21" s="87"/>
      <c r="Q21" s="94">
        <v>0</v>
      </c>
      <c r="R21" s="87"/>
      <c r="S21" s="92">
        <v>0</v>
      </c>
      <c r="T21" s="93"/>
      <c r="U21" s="92">
        <v>0</v>
      </c>
      <c r="V21" s="93"/>
      <c r="W21" s="59"/>
    </row>
    <row r="22" spans="1:23" s="39" customFormat="1" x14ac:dyDescent="0.3">
      <c r="A22" s="90" t="s">
        <v>66</v>
      </c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7"/>
      <c r="M22" s="106">
        <v>0</v>
      </c>
      <c r="N22" s="87"/>
      <c r="O22" s="106">
        <v>0</v>
      </c>
      <c r="P22" s="87"/>
      <c r="Q22" s="106">
        <v>0</v>
      </c>
      <c r="R22" s="87"/>
      <c r="S22" s="88">
        <v>0</v>
      </c>
      <c r="T22" s="89"/>
      <c r="U22" s="88">
        <v>0</v>
      </c>
      <c r="V22" s="89"/>
      <c r="W22" s="59"/>
    </row>
    <row r="23" spans="1:23" s="39" customFormat="1" x14ac:dyDescent="0.3">
      <c r="A23" s="85" t="s">
        <v>67</v>
      </c>
      <c r="B23" s="86"/>
      <c r="C23" s="86"/>
      <c r="D23" s="86"/>
      <c r="E23" s="86"/>
      <c r="F23" s="86"/>
      <c r="G23" s="86"/>
      <c r="H23" s="86"/>
      <c r="I23" s="86"/>
      <c r="J23" s="86"/>
      <c r="K23" s="86"/>
      <c r="L23" s="87"/>
      <c r="M23" s="94">
        <f>+M15+M22</f>
        <v>-436113.36</v>
      </c>
      <c r="N23" s="87"/>
      <c r="O23" s="94">
        <v>0</v>
      </c>
      <c r="P23" s="87"/>
      <c r="Q23" s="94">
        <v>103858.68</v>
      </c>
      <c r="R23" s="87"/>
      <c r="S23" s="92">
        <v>-23.81</v>
      </c>
      <c r="T23" s="93"/>
      <c r="U23" s="92">
        <v>0</v>
      </c>
      <c r="V23" s="93"/>
      <c r="W23" s="59"/>
    </row>
  </sheetData>
  <mergeCells count="107">
    <mergeCell ref="A2:B2"/>
    <mergeCell ref="A10:L10"/>
    <mergeCell ref="A19:L19"/>
    <mergeCell ref="Q22:R22"/>
    <mergeCell ref="A9:L9"/>
    <mergeCell ref="O12:P12"/>
    <mergeCell ref="A11:L11"/>
    <mergeCell ref="M14:N14"/>
    <mergeCell ref="U23:V23"/>
    <mergeCell ref="O14:P14"/>
    <mergeCell ref="O13:P13"/>
    <mergeCell ref="M23:N23"/>
    <mergeCell ref="O23:P23"/>
    <mergeCell ref="Q16:R16"/>
    <mergeCell ref="S16:T16"/>
    <mergeCell ref="A7:L7"/>
    <mergeCell ref="O10:P10"/>
    <mergeCell ref="O18:P18"/>
    <mergeCell ref="Q18:R18"/>
    <mergeCell ref="S18:T18"/>
    <mergeCell ref="Q8:R8"/>
    <mergeCell ref="S8:T8"/>
    <mergeCell ref="S17:T17"/>
    <mergeCell ref="S11:T11"/>
    <mergeCell ref="Q10:R10"/>
    <mergeCell ref="A17:L17"/>
    <mergeCell ref="Q19:R19"/>
    <mergeCell ref="M22:N22"/>
    <mergeCell ref="A22:L22"/>
    <mergeCell ref="A3:B3"/>
    <mergeCell ref="O22:P22"/>
    <mergeCell ref="A20:L20"/>
    <mergeCell ref="M11:N11"/>
    <mergeCell ref="M15:N15"/>
    <mergeCell ref="M12:N12"/>
    <mergeCell ref="U21:V21"/>
    <mergeCell ref="A13:L13"/>
    <mergeCell ref="A4:B4"/>
    <mergeCell ref="A15:L15"/>
    <mergeCell ref="U17:V17"/>
    <mergeCell ref="U11:V11"/>
    <mergeCell ref="O7:P7"/>
    <mergeCell ref="Q13:R13"/>
    <mergeCell ref="Q7:R7"/>
    <mergeCell ref="Q21:R21"/>
    <mergeCell ref="S21:T21"/>
    <mergeCell ref="U15:V15"/>
    <mergeCell ref="O15:P15"/>
    <mergeCell ref="A21:L21"/>
    <mergeCell ref="S7:T7"/>
    <mergeCell ref="M10:N10"/>
    <mergeCell ref="M8:N8"/>
    <mergeCell ref="O8:P8"/>
    <mergeCell ref="O20:P20"/>
    <mergeCell ref="Q20:R20"/>
    <mergeCell ref="S14:T14"/>
    <mergeCell ref="Q14:R14"/>
    <mergeCell ref="M20:N20"/>
    <mergeCell ref="A8:L8"/>
    <mergeCell ref="S23:T23"/>
    <mergeCell ref="A14:L14"/>
    <mergeCell ref="A5:U5"/>
    <mergeCell ref="S13:T13"/>
    <mergeCell ref="U13:V13"/>
    <mergeCell ref="U7:V7"/>
    <mergeCell ref="M13:N13"/>
    <mergeCell ref="M7:N7"/>
    <mergeCell ref="M21:N21"/>
    <mergeCell ref="O21:P21"/>
    <mergeCell ref="Q15:R15"/>
    <mergeCell ref="S15:T15"/>
    <mergeCell ref="U18:V18"/>
    <mergeCell ref="U8:V8"/>
    <mergeCell ref="U10:V10"/>
    <mergeCell ref="U19:V19"/>
    <mergeCell ref="A6:U6"/>
    <mergeCell ref="A16:L16"/>
    <mergeCell ref="U9:V9"/>
    <mergeCell ref="O19:P19"/>
    <mergeCell ref="M9:N9"/>
    <mergeCell ref="O9:P9"/>
    <mergeCell ref="A18:L18"/>
    <mergeCell ref="U12:V12"/>
    <mergeCell ref="A23:L23"/>
    <mergeCell ref="U16:V16"/>
    <mergeCell ref="M16:N16"/>
    <mergeCell ref="O16:P16"/>
    <mergeCell ref="S10:T10"/>
    <mergeCell ref="S19:T19"/>
    <mergeCell ref="M18:N18"/>
    <mergeCell ref="Q9:R9"/>
    <mergeCell ref="S9:T9"/>
    <mergeCell ref="M17:N17"/>
    <mergeCell ref="O17:P17"/>
    <mergeCell ref="O11:P11"/>
    <mergeCell ref="Q17:R17"/>
    <mergeCell ref="Q11:R11"/>
    <mergeCell ref="S20:T20"/>
    <mergeCell ref="U20:V20"/>
    <mergeCell ref="U14:V14"/>
    <mergeCell ref="M19:N19"/>
    <mergeCell ref="S22:T22"/>
    <mergeCell ref="U22:V22"/>
    <mergeCell ref="Q12:R12"/>
    <mergeCell ref="S12:T12"/>
    <mergeCell ref="A12:L12"/>
    <mergeCell ref="Q23:R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89"/>
  <sheetViews>
    <sheetView topLeftCell="A52" workbookViewId="0">
      <selection activeCell="Q31" sqref="Q31:R31"/>
    </sheetView>
  </sheetViews>
  <sheetFormatPr defaultRowHeight="15.6" x14ac:dyDescent="0.3"/>
  <cols>
    <col min="1" max="3" width="8.88671875" style="13" customWidth="1"/>
    <col min="4" max="4" width="10.109375" style="13" customWidth="1"/>
    <col min="5" max="9" width="8.88671875" style="13" customWidth="1"/>
    <col min="10" max="10" width="3.88671875" style="13" customWidth="1"/>
    <col min="11" max="11" width="4.5546875" style="13" hidden="1" customWidth="1"/>
    <col min="12" max="12" width="8.88671875" style="13" hidden="1" customWidth="1"/>
    <col min="13" max="14" width="8.88671875" style="43" customWidth="1"/>
    <col min="15" max="16" width="8.88671875" style="44" customWidth="1"/>
    <col min="17" max="18" width="8.88671875" style="43" customWidth="1"/>
    <col min="19" max="19" width="8.88671875" style="33" customWidth="1"/>
    <col min="20" max="20" width="5.6640625" style="33" customWidth="1"/>
    <col min="21" max="21" width="8.88671875" style="33" customWidth="1"/>
    <col min="22" max="22" width="6" style="33" customWidth="1"/>
    <col min="23" max="23" width="8.88671875" style="8" customWidth="1"/>
  </cols>
  <sheetData>
    <row r="1" spans="1:23" s="7" customFormat="1" x14ac:dyDescent="0.3">
      <c r="A1" s="17" t="s">
        <v>0</v>
      </c>
      <c r="B1" s="17"/>
      <c r="C1" s="18"/>
      <c r="D1" s="19"/>
      <c r="E1" s="20"/>
      <c r="F1" s="20"/>
      <c r="G1" s="20"/>
      <c r="H1" s="20"/>
      <c r="I1" s="20"/>
      <c r="J1" s="20"/>
      <c r="K1" s="20"/>
      <c r="L1" s="20"/>
      <c r="M1" s="41"/>
      <c r="N1" s="41"/>
      <c r="O1" s="42"/>
      <c r="P1" s="42"/>
      <c r="Q1" s="41"/>
      <c r="R1" s="41"/>
      <c r="S1" s="33"/>
      <c r="T1" s="33"/>
      <c r="U1" s="33"/>
      <c r="V1" s="33"/>
      <c r="W1" s="10"/>
    </row>
    <row r="2" spans="1:23" x14ac:dyDescent="0.3">
      <c r="A2" s="103" t="s">
        <v>1</v>
      </c>
      <c r="B2" s="101"/>
    </row>
    <row r="3" spans="1:23" x14ac:dyDescent="0.3">
      <c r="A3" s="103" t="s">
        <v>2</v>
      </c>
      <c r="B3" s="101"/>
      <c r="F3" s="27"/>
    </row>
    <row r="4" spans="1:23" x14ac:dyDescent="0.3">
      <c r="A4" s="103" t="s">
        <v>3</v>
      </c>
      <c r="B4" s="101"/>
    </row>
    <row r="5" spans="1:23" s="2" customFormat="1" ht="18" customHeight="1" x14ac:dyDescent="0.35">
      <c r="A5" s="95" t="s">
        <v>68</v>
      </c>
      <c r="B5" s="135"/>
      <c r="C5" s="135"/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5"/>
      <c r="P5" s="135"/>
      <c r="Q5" s="135"/>
      <c r="R5" s="135"/>
      <c r="S5" s="135"/>
      <c r="T5" s="135"/>
      <c r="U5" s="135"/>
      <c r="V5" s="34"/>
      <c r="W5" s="9"/>
    </row>
    <row r="6" spans="1:23" ht="16.2" customHeight="1" thickBot="1" x14ac:dyDescent="0.35">
      <c r="A6" s="100" t="s">
        <v>5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39"/>
      <c r="N6" s="139"/>
      <c r="O6" s="140"/>
      <c r="P6" s="140"/>
      <c r="Q6" s="139"/>
      <c r="R6" s="139"/>
      <c r="S6" s="141"/>
      <c r="T6" s="141"/>
      <c r="U6" s="141"/>
    </row>
    <row r="7" spans="1:23" s="46" customFormat="1" ht="16.2" customHeight="1" x14ac:dyDescent="0.3">
      <c r="A7" s="124" t="s">
        <v>48</v>
      </c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17"/>
      <c r="M7" s="124" t="s">
        <v>49</v>
      </c>
      <c r="N7" s="117"/>
      <c r="O7" s="143" t="s">
        <v>50</v>
      </c>
      <c r="P7" s="117"/>
      <c r="Q7" s="124" t="s">
        <v>51</v>
      </c>
      <c r="R7" s="117"/>
      <c r="S7" s="116" t="s">
        <v>52</v>
      </c>
      <c r="T7" s="117"/>
      <c r="U7" s="116" t="s">
        <v>53</v>
      </c>
      <c r="V7" s="117"/>
      <c r="W7" s="45"/>
    </row>
    <row r="8" spans="1:23" x14ac:dyDescent="0.3">
      <c r="A8" s="145" t="s">
        <v>54</v>
      </c>
      <c r="B8" s="86"/>
      <c r="C8" s="86"/>
      <c r="D8" s="86"/>
      <c r="E8" s="86"/>
      <c r="F8" s="86"/>
      <c r="G8" s="86"/>
      <c r="H8" s="86"/>
      <c r="I8" s="86"/>
      <c r="J8" s="86"/>
      <c r="K8" s="86"/>
      <c r="L8" s="87"/>
      <c r="M8" s="134" t="s">
        <v>18</v>
      </c>
      <c r="N8" s="87"/>
      <c r="O8" s="144" t="s">
        <v>18</v>
      </c>
      <c r="P8" s="87"/>
      <c r="Q8" s="134" t="s">
        <v>18</v>
      </c>
      <c r="R8" s="87"/>
      <c r="S8" s="125" t="s">
        <v>19</v>
      </c>
      <c r="T8" s="87"/>
      <c r="U8" s="125" t="s">
        <v>19</v>
      </c>
      <c r="V8" s="87"/>
    </row>
    <row r="9" spans="1:23" s="7" customFormat="1" x14ac:dyDescent="0.3">
      <c r="A9" s="123" t="s">
        <v>55</v>
      </c>
      <c r="B9" s="86"/>
      <c r="C9" s="86"/>
      <c r="D9" s="86"/>
      <c r="E9" s="86"/>
      <c r="F9" s="86"/>
      <c r="G9" s="86"/>
      <c r="H9" s="86"/>
      <c r="I9" s="86"/>
      <c r="J9" s="86"/>
      <c r="K9" s="86"/>
      <c r="L9" s="87"/>
      <c r="M9" s="126">
        <v>2358971.2999999998</v>
      </c>
      <c r="N9" s="87"/>
      <c r="O9" s="126">
        <f>5001481/2</f>
        <v>2500740.5</v>
      </c>
      <c r="P9" s="87"/>
      <c r="Q9" s="126">
        <v>2558017.46</v>
      </c>
      <c r="R9" s="87"/>
      <c r="S9" s="127">
        <f t="shared" ref="S9:S49" si="0">+Q9/M9*100</f>
        <v>108.4378372894999</v>
      </c>
      <c r="T9" s="87"/>
      <c r="U9" s="127">
        <f>+Q9/O9*100</f>
        <v>102.29039998352488</v>
      </c>
      <c r="V9" s="87"/>
      <c r="W9" s="10"/>
    </row>
    <row r="10" spans="1:23" s="7" customFormat="1" x14ac:dyDescent="0.3">
      <c r="A10" s="122" t="s">
        <v>69</v>
      </c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7"/>
      <c r="M10" s="108">
        <v>55798.21</v>
      </c>
      <c r="N10" s="87"/>
      <c r="O10" s="108">
        <f>174606/2</f>
        <v>87303</v>
      </c>
      <c r="P10" s="87"/>
      <c r="Q10" s="108">
        <v>133166.17000000001</v>
      </c>
      <c r="R10" s="87"/>
      <c r="S10" s="120">
        <f t="shared" si="0"/>
        <v>238.65670601261226</v>
      </c>
      <c r="T10" s="87"/>
      <c r="U10" s="120">
        <f>+Q10/O10*100</f>
        <v>152.53332646071729</v>
      </c>
      <c r="V10" s="87"/>
      <c r="W10" s="10"/>
    </row>
    <row r="11" spans="1:23" x14ac:dyDescent="0.3">
      <c r="A11" s="107" t="s">
        <v>70</v>
      </c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7"/>
      <c r="M11" s="110">
        <v>44271.51</v>
      </c>
      <c r="N11" s="87"/>
      <c r="O11" s="110"/>
      <c r="P11" s="87"/>
      <c r="Q11" s="110">
        <v>48271.48</v>
      </c>
      <c r="R11" s="87"/>
      <c r="S11" s="109">
        <f t="shared" si="0"/>
        <v>109.0350882542746</v>
      </c>
      <c r="T11" s="87"/>
      <c r="U11" s="121">
        <v>0</v>
      </c>
      <c r="V11" s="114"/>
    </row>
    <row r="12" spans="1:23" x14ac:dyDescent="0.3">
      <c r="A12" s="107" t="s">
        <v>71</v>
      </c>
      <c r="B12" s="86"/>
      <c r="C12" s="86"/>
      <c r="D12" s="86"/>
      <c r="E12" s="86"/>
      <c r="F12" s="86"/>
      <c r="G12" s="86"/>
      <c r="H12" s="86"/>
      <c r="I12" s="86"/>
      <c r="J12" s="86"/>
      <c r="K12" s="86"/>
      <c r="L12" s="87"/>
      <c r="M12" s="110">
        <v>44271.51</v>
      </c>
      <c r="N12" s="87"/>
      <c r="O12" s="110"/>
      <c r="P12" s="87"/>
      <c r="Q12" s="110">
        <v>48271.48</v>
      </c>
      <c r="R12" s="87"/>
      <c r="S12" s="109">
        <f t="shared" si="0"/>
        <v>109.0350882542746</v>
      </c>
      <c r="T12" s="87"/>
      <c r="U12" s="121">
        <v>0</v>
      </c>
      <c r="V12" s="114"/>
    </row>
    <row r="13" spans="1:23" x14ac:dyDescent="0.3">
      <c r="A13" s="107" t="s">
        <v>72</v>
      </c>
      <c r="B13" s="86"/>
      <c r="C13" s="86"/>
      <c r="D13" s="86"/>
      <c r="E13" s="86"/>
      <c r="F13" s="86"/>
      <c r="G13" s="86"/>
      <c r="H13" s="86"/>
      <c r="I13" s="86"/>
      <c r="J13" s="86"/>
      <c r="K13" s="86"/>
      <c r="L13" s="87"/>
      <c r="M13" s="110">
        <v>11526.7</v>
      </c>
      <c r="N13" s="87"/>
      <c r="O13" s="110"/>
      <c r="P13" s="87"/>
      <c r="Q13" s="110">
        <v>84894.69</v>
      </c>
      <c r="R13" s="87"/>
      <c r="S13" s="109">
        <f t="shared" si="0"/>
        <v>736.50472381514214</v>
      </c>
      <c r="T13" s="87"/>
      <c r="U13" s="121">
        <v>0</v>
      </c>
      <c r="V13" s="114"/>
    </row>
    <row r="14" spans="1:23" x14ac:dyDescent="0.3">
      <c r="A14" s="107" t="s">
        <v>73</v>
      </c>
      <c r="B14" s="86"/>
      <c r="C14" s="86"/>
      <c r="D14" s="86"/>
      <c r="E14" s="86"/>
      <c r="F14" s="86"/>
      <c r="G14" s="86"/>
      <c r="H14" s="86"/>
      <c r="I14" s="86"/>
      <c r="J14" s="86"/>
      <c r="K14" s="86"/>
      <c r="L14" s="87"/>
      <c r="M14" s="110">
        <v>6341.7</v>
      </c>
      <c r="N14" s="87"/>
      <c r="O14" s="110"/>
      <c r="P14" s="87"/>
      <c r="Q14" s="110">
        <v>84894.69</v>
      </c>
      <c r="R14" s="87"/>
      <c r="S14" s="109">
        <f t="shared" si="0"/>
        <v>1338.6740148540612</v>
      </c>
      <c r="T14" s="87"/>
      <c r="U14" s="121">
        <v>0</v>
      </c>
      <c r="V14" s="114"/>
    </row>
    <row r="15" spans="1:23" x14ac:dyDescent="0.3">
      <c r="A15" s="107" t="s">
        <v>74</v>
      </c>
      <c r="B15" s="86"/>
      <c r="C15" s="86"/>
      <c r="D15" s="86"/>
      <c r="E15" s="86"/>
      <c r="F15" s="86"/>
      <c r="G15" s="86"/>
      <c r="H15" s="86"/>
      <c r="I15" s="86"/>
      <c r="J15" s="86"/>
      <c r="K15" s="87"/>
      <c r="L15" s="28"/>
      <c r="M15" s="113">
        <v>5185</v>
      </c>
      <c r="N15" s="114"/>
      <c r="O15" s="113"/>
      <c r="P15" s="114"/>
      <c r="Q15" s="113"/>
      <c r="R15" s="114"/>
      <c r="S15" s="109">
        <f t="shared" si="0"/>
        <v>0</v>
      </c>
      <c r="T15" s="87"/>
      <c r="U15" s="121">
        <v>0</v>
      </c>
      <c r="V15" s="114"/>
    </row>
    <row r="16" spans="1:23" s="7" customFormat="1" x14ac:dyDescent="0.3">
      <c r="A16" s="122" t="s">
        <v>75</v>
      </c>
      <c r="B16" s="86"/>
      <c r="C16" s="86"/>
      <c r="D16" s="86"/>
      <c r="E16" s="86"/>
      <c r="F16" s="86"/>
      <c r="G16" s="86"/>
      <c r="H16" s="86"/>
      <c r="I16" s="86"/>
      <c r="J16" s="86"/>
      <c r="K16" s="86"/>
      <c r="L16" s="87"/>
      <c r="M16" s="108">
        <v>24.84</v>
      </c>
      <c r="N16" s="87"/>
      <c r="O16" s="108">
        <v>0</v>
      </c>
      <c r="P16" s="87"/>
      <c r="Q16" s="108">
        <v>26.41</v>
      </c>
      <c r="R16" s="87"/>
      <c r="S16" s="120">
        <f t="shared" si="0"/>
        <v>106.32045088566828</v>
      </c>
      <c r="T16" s="87"/>
      <c r="U16" s="142">
        <v>0</v>
      </c>
      <c r="V16" s="114"/>
      <c r="W16" s="10"/>
    </row>
    <row r="17" spans="1:23" x14ac:dyDescent="0.3">
      <c r="A17" s="107" t="s">
        <v>76</v>
      </c>
      <c r="B17" s="86"/>
      <c r="C17" s="86"/>
      <c r="D17" s="86"/>
      <c r="E17" s="86"/>
      <c r="F17" s="86"/>
      <c r="G17" s="86"/>
      <c r="H17" s="86"/>
      <c r="I17" s="86"/>
      <c r="J17" s="86"/>
      <c r="K17" s="86"/>
      <c r="L17" s="87"/>
      <c r="M17" s="110">
        <v>24.84</v>
      </c>
      <c r="N17" s="87"/>
      <c r="O17" s="110"/>
      <c r="P17" s="87"/>
      <c r="Q17" s="110">
        <v>26.41</v>
      </c>
      <c r="R17" s="87"/>
      <c r="S17" s="109">
        <f t="shared" si="0"/>
        <v>106.32045088566828</v>
      </c>
      <c r="T17" s="87"/>
      <c r="U17" s="121">
        <v>0</v>
      </c>
      <c r="V17" s="114"/>
    </row>
    <row r="18" spans="1:23" x14ac:dyDescent="0.3">
      <c r="A18" s="107" t="s">
        <v>77</v>
      </c>
      <c r="B18" s="86"/>
      <c r="C18" s="86"/>
      <c r="D18" s="86"/>
      <c r="E18" s="86"/>
      <c r="F18" s="86"/>
      <c r="G18" s="86"/>
      <c r="H18" s="86"/>
      <c r="I18" s="86"/>
      <c r="J18" s="86"/>
      <c r="K18" s="86"/>
      <c r="L18" s="87"/>
      <c r="M18" s="110">
        <v>24.84</v>
      </c>
      <c r="N18" s="87"/>
      <c r="O18" s="110"/>
      <c r="P18" s="87"/>
      <c r="Q18" s="110">
        <v>26.41</v>
      </c>
      <c r="R18" s="87"/>
      <c r="S18" s="109">
        <f t="shared" si="0"/>
        <v>106.32045088566828</v>
      </c>
      <c r="T18" s="87"/>
      <c r="U18" s="121">
        <v>0</v>
      </c>
      <c r="V18" s="114"/>
    </row>
    <row r="19" spans="1:23" s="7" customFormat="1" x14ac:dyDescent="0.3">
      <c r="A19" s="122" t="s">
        <v>78</v>
      </c>
      <c r="B19" s="86"/>
      <c r="C19" s="86"/>
      <c r="D19" s="86"/>
      <c r="E19" s="86"/>
      <c r="F19" s="86"/>
      <c r="G19" s="86"/>
      <c r="H19" s="86"/>
      <c r="I19" s="86"/>
      <c r="J19" s="86"/>
      <c r="K19" s="86"/>
      <c r="L19" s="87"/>
      <c r="M19" s="108">
        <v>19980.77</v>
      </c>
      <c r="N19" s="87"/>
      <c r="O19" s="108">
        <f>38000/2</f>
        <v>19000</v>
      </c>
      <c r="P19" s="87"/>
      <c r="Q19" s="108">
        <v>18442.310000000001</v>
      </c>
      <c r="R19" s="87"/>
      <c r="S19" s="120">
        <f t="shared" si="0"/>
        <v>92.300296735311008</v>
      </c>
      <c r="T19" s="87"/>
      <c r="U19" s="120">
        <f>+Q19/O19*100</f>
        <v>97.064789473684215</v>
      </c>
      <c r="V19" s="87"/>
      <c r="W19" s="10"/>
    </row>
    <row r="20" spans="1:23" x14ac:dyDescent="0.3">
      <c r="A20" s="107" t="s">
        <v>79</v>
      </c>
      <c r="B20" s="86"/>
      <c r="C20" s="86"/>
      <c r="D20" s="86"/>
      <c r="E20" s="86"/>
      <c r="F20" s="86"/>
      <c r="G20" s="86"/>
      <c r="H20" s="86"/>
      <c r="I20" s="86"/>
      <c r="J20" s="86"/>
      <c r="K20" s="86"/>
      <c r="L20" s="87"/>
      <c r="M20" s="110">
        <v>19860.77</v>
      </c>
      <c r="N20" s="87"/>
      <c r="O20" s="110"/>
      <c r="P20" s="87"/>
      <c r="Q20" s="110">
        <v>18442.310000000001</v>
      </c>
      <c r="R20" s="87"/>
      <c r="S20" s="109">
        <f t="shared" si="0"/>
        <v>92.857980833572924</v>
      </c>
      <c r="T20" s="87"/>
      <c r="U20" s="109">
        <v>0</v>
      </c>
      <c r="V20" s="87"/>
    </row>
    <row r="21" spans="1:23" x14ac:dyDescent="0.3">
      <c r="A21" s="107" t="s">
        <v>80</v>
      </c>
      <c r="B21" s="86"/>
      <c r="C21" s="86"/>
      <c r="D21" s="86"/>
      <c r="E21" s="86"/>
      <c r="F21" s="86"/>
      <c r="G21" s="86"/>
      <c r="H21" s="86"/>
      <c r="I21" s="86"/>
      <c r="J21" s="86"/>
      <c r="K21" s="86"/>
      <c r="L21" s="87"/>
      <c r="M21" s="110">
        <v>17120.66</v>
      </c>
      <c r="N21" s="87"/>
      <c r="O21" s="110"/>
      <c r="P21" s="87"/>
      <c r="Q21" s="110">
        <v>15193.74</v>
      </c>
      <c r="R21" s="87"/>
      <c r="S21" s="109">
        <f t="shared" si="0"/>
        <v>88.745060061936869</v>
      </c>
      <c r="T21" s="87"/>
      <c r="U21" s="109">
        <v>0</v>
      </c>
      <c r="V21" s="87"/>
    </row>
    <row r="22" spans="1:23" x14ac:dyDescent="0.3">
      <c r="A22" s="107" t="s">
        <v>81</v>
      </c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7"/>
      <c r="M22" s="110">
        <v>2740.11</v>
      </c>
      <c r="N22" s="87"/>
      <c r="O22" s="110"/>
      <c r="P22" s="87"/>
      <c r="Q22" s="110">
        <v>3248.57</v>
      </c>
      <c r="R22" s="87"/>
      <c r="S22" s="109">
        <f t="shared" si="0"/>
        <v>118.55618935006258</v>
      </c>
      <c r="T22" s="87"/>
      <c r="U22" s="109">
        <v>0</v>
      </c>
      <c r="V22" s="87"/>
    </row>
    <row r="23" spans="1:23" x14ac:dyDescent="0.3">
      <c r="A23" s="111" t="s">
        <v>82</v>
      </c>
      <c r="B23" s="86"/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113">
        <v>120</v>
      </c>
      <c r="N23" s="114"/>
      <c r="O23" s="113"/>
      <c r="P23" s="114"/>
      <c r="Q23" s="113"/>
      <c r="R23" s="114"/>
      <c r="S23" s="109">
        <f t="shared" si="0"/>
        <v>0</v>
      </c>
      <c r="T23" s="87"/>
      <c r="U23" s="109">
        <v>0</v>
      </c>
      <c r="V23" s="87"/>
    </row>
    <row r="24" spans="1:23" x14ac:dyDescent="0.3">
      <c r="A24" s="111" t="s">
        <v>83</v>
      </c>
      <c r="B24" s="86"/>
      <c r="C24" s="86"/>
      <c r="D24" s="86"/>
      <c r="E24" s="86"/>
      <c r="F24" s="86"/>
      <c r="G24" s="86"/>
      <c r="H24" s="86"/>
      <c r="I24" s="86"/>
      <c r="J24" s="86"/>
      <c r="K24" s="86"/>
      <c r="L24" s="86"/>
      <c r="M24" s="113">
        <v>120</v>
      </c>
      <c r="N24" s="114"/>
      <c r="O24" s="113"/>
      <c r="P24" s="114"/>
      <c r="Q24" s="113"/>
      <c r="R24" s="114"/>
      <c r="S24" s="109">
        <f t="shared" si="0"/>
        <v>0</v>
      </c>
      <c r="T24" s="87"/>
      <c r="U24" s="109">
        <v>0</v>
      </c>
      <c r="V24" s="87"/>
    </row>
    <row r="25" spans="1:23" s="7" customFormat="1" x14ac:dyDescent="0.3">
      <c r="A25" s="122" t="s">
        <v>84</v>
      </c>
      <c r="B25" s="86"/>
      <c r="C25" s="86"/>
      <c r="D25" s="86"/>
      <c r="E25" s="86"/>
      <c r="F25" s="86"/>
      <c r="G25" s="86"/>
      <c r="H25" s="86"/>
      <c r="I25" s="86"/>
      <c r="J25" s="86"/>
      <c r="K25" s="86"/>
      <c r="L25" s="87"/>
      <c r="M25" s="108">
        <v>2283159.2000000002</v>
      </c>
      <c r="N25" s="87"/>
      <c r="O25" s="108">
        <f>4788875/2</f>
        <v>2394437.5</v>
      </c>
      <c r="P25" s="87"/>
      <c r="Q25" s="108">
        <v>2406378.81</v>
      </c>
      <c r="R25" s="87"/>
      <c r="S25" s="120">
        <f t="shared" si="0"/>
        <v>105.39689085193883</v>
      </c>
      <c r="T25" s="87"/>
      <c r="U25" s="120">
        <f>+Q25/O25*100</f>
        <v>100.4987104486962</v>
      </c>
      <c r="V25" s="87"/>
      <c r="W25" s="10"/>
    </row>
    <row r="26" spans="1:23" x14ac:dyDescent="0.3">
      <c r="A26" s="107" t="s">
        <v>85</v>
      </c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87"/>
      <c r="M26" s="110">
        <v>414776.31</v>
      </c>
      <c r="N26" s="87"/>
      <c r="O26" s="110"/>
      <c r="P26" s="87"/>
      <c r="Q26" s="110">
        <v>2406378.81</v>
      </c>
      <c r="R26" s="87"/>
      <c r="S26" s="109">
        <f t="shared" si="0"/>
        <v>580.16303052602018</v>
      </c>
      <c r="T26" s="87"/>
      <c r="U26" s="109">
        <v>0</v>
      </c>
      <c r="V26" s="87"/>
    </row>
    <row r="27" spans="1:23" x14ac:dyDescent="0.3">
      <c r="A27" s="107" t="s">
        <v>86</v>
      </c>
      <c r="B27" s="86"/>
      <c r="C27" s="86"/>
      <c r="D27" s="86"/>
      <c r="E27" s="86"/>
      <c r="F27" s="86"/>
      <c r="G27" s="86"/>
      <c r="H27" s="86"/>
      <c r="I27" s="86"/>
      <c r="J27" s="86"/>
      <c r="K27" s="86"/>
      <c r="L27" s="87"/>
      <c r="M27" s="110">
        <v>414776.31</v>
      </c>
      <c r="N27" s="87"/>
      <c r="O27" s="110"/>
      <c r="P27" s="87"/>
      <c r="Q27" s="110">
        <v>2406378.81</v>
      </c>
      <c r="R27" s="87"/>
      <c r="S27" s="109">
        <f t="shared" si="0"/>
        <v>580.16303052602018</v>
      </c>
      <c r="T27" s="87"/>
      <c r="U27" s="109">
        <v>0</v>
      </c>
      <c r="V27" s="87"/>
    </row>
    <row r="28" spans="1:23" s="7" customFormat="1" x14ac:dyDescent="0.3">
      <c r="A28" s="122" t="s">
        <v>87</v>
      </c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7"/>
      <c r="M28" s="108">
        <v>8.2799999999999994</v>
      </c>
      <c r="N28" s="87"/>
      <c r="O28" s="108">
        <v>0</v>
      </c>
      <c r="P28" s="87"/>
      <c r="Q28" s="108">
        <v>3.76</v>
      </c>
      <c r="R28" s="87"/>
      <c r="S28" s="120">
        <f t="shared" si="0"/>
        <v>45.410628019323674</v>
      </c>
      <c r="T28" s="87"/>
      <c r="U28" s="120">
        <v>0</v>
      </c>
      <c r="V28" s="87"/>
      <c r="W28" s="10"/>
    </row>
    <row r="29" spans="1:23" x14ac:dyDescent="0.3">
      <c r="A29" s="107" t="s">
        <v>88</v>
      </c>
      <c r="B29" s="86"/>
      <c r="C29" s="86"/>
      <c r="D29" s="86"/>
      <c r="E29" s="86"/>
      <c r="F29" s="86"/>
      <c r="G29" s="86"/>
      <c r="H29" s="86"/>
      <c r="I29" s="86"/>
      <c r="J29" s="86"/>
      <c r="K29" s="86"/>
      <c r="L29" s="87"/>
      <c r="M29" s="110">
        <v>8.2799999999999994</v>
      </c>
      <c r="N29" s="87"/>
      <c r="O29" s="110"/>
      <c r="P29" s="87"/>
      <c r="Q29" s="110">
        <v>3.76</v>
      </c>
      <c r="R29" s="87"/>
      <c r="S29" s="109">
        <f t="shared" si="0"/>
        <v>45.410628019323674</v>
      </c>
      <c r="T29" s="87"/>
      <c r="U29" s="109">
        <v>0</v>
      </c>
      <c r="V29" s="87"/>
    </row>
    <row r="30" spans="1:23" x14ac:dyDescent="0.3">
      <c r="A30" s="107" t="s">
        <v>89</v>
      </c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7"/>
      <c r="M30" s="110">
        <v>8.2799999999999994</v>
      </c>
      <c r="N30" s="87"/>
      <c r="O30" s="110"/>
      <c r="P30" s="87"/>
      <c r="Q30" s="110">
        <v>3.76</v>
      </c>
      <c r="R30" s="87"/>
      <c r="S30" s="109">
        <f t="shared" si="0"/>
        <v>45.410628019323674</v>
      </c>
      <c r="T30" s="87"/>
      <c r="U30" s="109">
        <v>0</v>
      </c>
      <c r="V30" s="87"/>
    </row>
    <row r="31" spans="1:23" s="7" customFormat="1" x14ac:dyDescent="0.3">
      <c r="A31" s="123" t="s">
        <v>58</v>
      </c>
      <c r="B31" s="86"/>
      <c r="C31" s="86"/>
      <c r="D31" s="86"/>
      <c r="E31" s="86"/>
      <c r="F31" s="86"/>
      <c r="G31" s="86"/>
      <c r="H31" s="86"/>
      <c r="I31" s="86"/>
      <c r="J31" s="86"/>
      <c r="K31" s="86"/>
      <c r="L31" s="87"/>
      <c r="M31" s="126">
        <v>2576061.8199999998</v>
      </c>
      <c r="N31" s="87"/>
      <c r="O31" s="126">
        <f>SUM(O32,O39,O70,O75,O78)</f>
        <v>2500740.5</v>
      </c>
      <c r="P31" s="87"/>
      <c r="Q31" s="126">
        <v>2434678.34</v>
      </c>
      <c r="R31" s="87"/>
      <c r="S31" s="127">
        <f t="shared" si="0"/>
        <v>94.511642581620976</v>
      </c>
      <c r="T31" s="87"/>
      <c r="U31" s="127">
        <f t="shared" ref="U31:U39" si="1">+Q31/O31*100</f>
        <v>97.358296072703254</v>
      </c>
      <c r="V31" s="87"/>
      <c r="W31" s="10"/>
    </row>
    <row r="32" spans="1:23" s="7" customFormat="1" x14ac:dyDescent="0.3">
      <c r="A32" s="122" t="s">
        <v>90</v>
      </c>
      <c r="B32" s="86"/>
      <c r="C32" s="86"/>
      <c r="D32" s="86"/>
      <c r="E32" s="86"/>
      <c r="F32" s="86"/>
      <c r="G32" s="86"/>
      <c r="H32" s="86"/>
      <c r="I32" s="86"/>
      <c r="J32" s="86"/>
      <c r="K32" s="86"/>
      <c r="L32" s="87"/>
      <c r="M32" s="108">
        <v>2335021.75</v>
      </c>
      <c r="N32" s="87"/>
      <c r="O32" s="108">
        <v>2258221.5</v>
      </c>
      <c r="P32" s="87"/>
      <c r="Q32" s="108">
        <v>2195280.2799999998</v>
      </c>
      <c r="R32" s="87"/>
      <c r="S32" s="120">
        <f t="shared" si="0"/>
        <v>94.01541034896141</v>
      </c>
      <c r="T32" s="87"/>
      <c r="U32" s="120">
        <f t="shared" si="1"/>
        <v>97.212796884628006</v>
      </c>
      <c r="V32" s="87"/>
      <c r="W32" s="10"/>
    </row>
    <row r="33" spans="1:23" x14ac:dyDescent="0.3">
      <c r="A33" s="107" t="s">
        <v>91</v>
      </c>
      <c r="B33" s="86"/>
      <c r="C33" s="86"/>
      <c r="D33" s="86"/>
      <c r="E33" s="86"/>
      <c r="F33" s="86"/>
      <c r="G33" s="86"/>
      <c r="H33" s="86"/>
      <c r="I33" s="86"/>
      <c r="J33" s="86"/>
      <c r="K33" s="86"/>
      <c r="L33" s="87"/>
      <c r="M33" s="110">
        <v>1973795.17</v>
      </c>
      <c r="N33" s="87"/>
      <c r="O33" s="110">
        <v>1839213</v>
      </c>
      <c r="P33" s="87"/>
      <c r="Q33" s="110">
        <v>1843961.77</v>
      </c>
      <c r="R33" s="87"/>
      <c r="S33" s="109">
        <f t="shared" si="0"/>
        <v>93.42214420354469</v>
      </c>
      <c r="T33" s="87"/>
      <c r="U33" s="109">
        <f t="shared" si="1"/>
        <v>100.25819576090427</v>
      </c>
      <c r="V33" s="87"/>
    </row>
    <row r="34" spans="1:23" x14ac:dyDescent="0.3">
      <c r="A34" s="107" t="s">
        <v>92</v>
      </c>
      <c r="B34" s="86"/>
      <c r="C34" s="86"/>
      <c r="D34" s="86"/>
      <c r="E34" s="86"/>
      <c r="F34" s="86"/>
      <c r="G34" s="86"/>
      <c r="H34" s="86"/>
      <c r="I34" s="86"/>
      <c r="J34" s="86"/>
      <c r="K34" s="86"/>
      <c r="L34" s="87"/>
      <c r="M34" s="110">
        <v>1973795.17</v>
      </c>
      <c r="N34" s="87"/>
      <c r="O34" s="110">
        <f>3678426/2</f>
        <v>1839213</v>
      </c>
      <c r="P34" s="87"/>
      <c r="Q34" s="110">
        <v>1843961.77</v>
      </c>
      <c r="R34" s="87"/>
      <c r="S34" s="109">
        <f t="shared" si="0"/>
        <v>93.42214420354469</v>
      </c>
      <c r="T34" s="87"/>
      <c r="U34" s="109">
        <f t="shared" si="1"/>
        <v>100.25819576090427</v>
      </c>
      <c r="V34" s="87"/>
    </row>
    <row r="35" spans="1:23" x14ac:dyDescent="0.3">
      <c r="A35" s="107" t="s">
        <v>93</v>
      </c>
      <c r="B35" s="86"/>
      <c r="C35" s="86"/>
      <c r="D35" s="86"/>
      <c r="E35" s="86"/>
      <c r="F35" s="86"/>
      <c r="G35" s="86"/>
      <c r="H35" s="86"/>
      <c r="I35" s="86"/>
      <c r="J35" s="86"/>
      <c r="K35" s="86"/>
      <c r="L35" s="87"/>
      <c r="M35" s="110">
        <v>38150.870000000003</v>
      </c>
      <c r="N35" s="87"/>
      <c r="O35" s="112">
        <v>368887.5</v>
      </c>
      <c r="P35" s="87"/>
      <c r="Q35" s="110">
        <v>46996.28</v>
      </c>
      <c r="R35" s="87"/>
      <c r="S35" s="109">
        <f t="shared" si="0"/>
        <v>123.18534282442313</v>
      </c>
      <c r="T35" s="87"/>
      <c r="U35" s="109">
        <f t="shared" si="1"/>
        <v>12.740003388566976</v>
      </c>
      <c r="V35" s="87"/>
    </row>
    <row r="36" spans="1:23" x14ac:dyDescent="0.3">
      <c r="A36" s="107" t="s">
        <v>94</v>
      </c>
      <c r="B36" s="86"/>
      <c r="C36" s="86"/>
      <c r="D36" s="86"/>
      <c r="E36" s="86"/>
      <c r="F36" s="86"/>
      <c r="G36" s="86"/>
      <c r="H36" s="86"/>
      <c r="I36" s="86"/>
      <c r="J36" s="86"/>
      <c r="K36" s="86"/>
      <c r="L36" s="87"/>
      <c r="M36" s="110">
        <v>38150.870000000003</v>
      </c>
      <c r="N36" s="87"/>
      <c r="O36" s="110">
        <f>737775/2</f>
        <v>368887.5</v>
      </c>
      <c r="P36" s="87"/>
      <c r="Q36" s="110">
        <v>46996.28</v>
      </c>
      <c r="R36" s="87"/>
      <c r="S36" s="109">
        <f t="shared" si="0"/>
        <v>123.18534282442313</v>
      </c>
      <c r="T36" s="87"/>
      <c r="U36" s="109">
        <f t="shared" si="1"/>
        <v>12.740003388566976</v>
      </c>
      <c r="V36" s="87"/>
    </row>
    <row r="37" spans="1:23" x14ac:dyDescent="0.3">
      <c r="A37" s="107" t="s">
        <v>95</v>
      </c>
      <c r="B37" s="86"/>
      <c r="C37" s="86"/>
      <c r="D37" s="86"/>
      <c r="E37" s="86"/>
      <c r="F37" s="86"/>
      <c r="G37" s="86"/>
      <c r="H37" s="86"/>
      <c r="I37" s="86"/>
      <c r="J37" s="86"/>
      <c r="K37" s="86"/>
      <c r="L37" s="87"/>
      <c r="M37" s="110">
        <v>323075.71000000002</v>
      </c>
      <c r="N37" s="87"/>
      <c r="O37" s="112">
        <v>50121</v>
      </c>
      <c r="P37" s="87"/>
      <c r="Q37" s="110">
        <v>304322.23</v>
      </c>
      <c r="R37" s="87"/>
      <c r="S37" s="109">
        <f t="shared" si="0"/>
        <v>94.195329633416264</v>
      </c>
      <c r="T37" s="87"/>
      <c r="U37" s="109">
        <f t="shared" si="1"/>
        <v>607.17509626703372</v>
      </c>
      <c r="V37" s="87"/>
    </row>
    <row r="38" spans="1:23" x14ac:dyDescent="0.3">
      <c r="A38" s="107" t="s">
        <v>96</v>
      </c>
      <c r="B38" s="86"/>
      <c r="C38" s="86"/>
      <c r="D38" s="86"/>
      <c r="E38" s="86"/>
      <c r="F38" s="86"/>
      <c r="G38" s="86"/>
      <c r="H38" s="86"/>
      <c r="I38" s="86"/>
      <c r="J38" s="86"/>
      <c r="K38" s="86"/>
      <c r="L38" s="87"/>
      <c r="M38" s="110">
        <v>323075.71000000002</v>
      </c>
      <c r="N38" s="87"/>
      <c r="O38" s="110">
        <f>100242/2</f>
        <v>50121</v>
      </c>
      <c r="P38" s="87"/>
      <c r="Q38" s="110">
        <v>304322.23</v>
      </c>
      <c r="R38" s="87"/>
      <c r="S38" s="109">
        <f t="shared" si="0"/>
        <v>94.195329633416264</v>
      </c>
      <c r="T38" s="87"/>
      <c r="U38" s="109">
        <f t="shared" si="1"/>
        <v>607.17509626703372</v>
      </c>
      <c r="V38" s="87"/>
    </row>
    <row r="39" spans="1:23" s="7" customFormat="1" x14ac:dyDescent="0.3">
      <c r="A39" s="122" t="s">
        <v>97</v>
      </c>
      <c r="B39" s="86"/>
      <c r="C39" s="86"/>
      <c r="D39" s="86"/>
      <c r="E39" s="86"/>
      <c r="F39" s="86"/>
      <c r="G39" s="86"/>
      <c r="H39" s="86"/>
      <c r="I39" s="86"/>
      <c r="J39" s="86"/>
      <c r="K39" s="86"/>
      <c r="L39" s="87"/>
      <c r="M39" s="108">
        <v>206734.95</v>
      </c>
      <c r="N39" s="87"/>
      <c r="O39" s="108">
        <v>215804</v>
      </c>
      <c r="P39" s="87"/>
      <c r="Q39" s="108">
        <v>234746.01</v>
      </c>
      <c r="R39" s="87"/>
      <c r="S39" s="120">
        <f t="shared" si="0"/>
        <v>113.54926198980868</v>
      </c>
      <c r="T39" s="87"/>
      <c r="U39" s="120">
        <f t="shared" si="1"/>
        <v>108.77741376434172</v>
      </c>
      <c r="V39" s="87"/>
      <c r="W39" s="10"/>
    </row>
    <row r="40" spans="1:23" x14ac:dyDescent="0.3">
      <c r="A40" s="107" t="s">
        <v>98</v>
      </c>
      <c r="B40" s="86"/>
      <c r="C40" s="86"/>
      <c r="D40" s="86"/>
      <c r="E40" s="86"/>
      <c r="F40" s="86"/>
      <c r="G40" s="86"/>
      <c r="H40" s="86"/>
      <c r="I40" s="86"/>
      <c r="J40" s="86"/>
      <c r="K40" s="86"/>
      <c r="L40" s="87"/>
      <c r="M40" s="110">
        <v>97258.46</v>
      </c>
      <c r="N40" s="87"/>
      <c r="O40" s="112">
        <v>0</v>
      </c>
      <c r="P40" s="87"/>
      <c r="Q40" s="110">
        <v>104079.5</v>
      </c>
      <c r="R40" s="87"/>
      <c r="S40" s="109">
        <f t="shared" si="0"/>
        <v>107.01331277505319</v>
      </c>
      <c r="T40" s="87"/>
      <c r="U40" s="109">
        <v>0</v>
      </c>
      <c r="V40" s="87"/>
    </row>
    <row r="41" spans="1:23" x14ac:dyDescent="0.3">
      <c r="A41" s="107" t="s">
        <v>99</v>
      </c>
      <c r="B41" s="86"/>
      <c r="C41" s="86"/>
      <c r="D41" s="86"/>
      <c r="E41" s="86"/>
      <c r="F41" s="86"/>
      <c r="G41" s="86"/>
      <c r="H41" s="86"/>
      <c r="I41" s="86"/>
      <c r="J41" s="86"/>
      <c r="K41" s="86"/>
      <c r="L41" s="87"/>
      <c r="M41" s="110">
        <v>62045.4</v>
      </c>
      <c r="N41" s="87"/>
      <c r="O41" s="110">
        <f>156680/2</f>
        <v>78340</v>
      </c>
      <c r="P41" s="87"/>
      <c r="Q41" s="110">
        <v>72033.69</v>
      </c>
      <c r="R41" s="87"/>
      <c r="S41" s="109">
        <f t="shared" si="0"/>
        <v>116.09835700954463</v>
      </c>
      <c r="T41" s="87"/>
      <c r="U41" s="109">
        <f>+Q41/O41*100</f>
        <v>91.950076589226455</v>
      </c>
      <c r="V41" s="87"/>
    </row>
    <row r="42" spans="1:23" x14ac:dyDescent="0.3">
      <c r="A42" s="107" t="s">
        <v>100</v>
      </c>
      <c r="B42" s="86"/>
      <c r="C42" s="86"/>
      <c r="D42" s="86"/>
      <c r="E42" s="86"/>
      <c r="F42" s="86"/>
      <c r="G42" s="86"/>
      <c r="H42" s="86"/>
      <c r="I42" s="86"/>
      <c r="J42" s="86"/>
      <c r="K42" s="86"/>
      <c r="L42" s="87"/>
      <c r="M42" s="110">
        <v>31754.14</v>
      </c>
      <c r="N42" s="87"/>
      <c r="O42" s="110">
        <f>43878/2</f>
        <v>21939</v>
      </c>
      <c r="P42" s="87"/>
      <c r="Q42" s="110">
        <v>29682.26</v>
      </c>
      <c r="R42" s="87"/>
      <c r="S42" s="109">
        <f t="shared" si="0"/>
        <v>93.475244487805369</v>
      </c>
      <c r="T42" s="87"/>
      <c r="U42" s="109">
        <f>+Q42/O42*100</f>
        <v>135.29449838187702</v>
      </c>
      <c r="V42" s="87"/>
    </row>
    <row r="43" spans="1:23" x14ac:dyDescent="0.3">
      <c r="A43" s="107" t="s">
        <v>101</v>
      </c>
      <c r="B43" s="86"/>
      <c r="C43" s="86"/>
      <c r="D43" s="86"/>
      <c r="E43" s="86"/>
      <c r="F43" s="86"/>
      <c r="G43" s="86"/>
      <c r="H43" s="86"/>
      <c r="I43" s="86"/>
      <c r="J43" s="86"/>
      <c r="K43" s="86"/>
      <c r="L43" s="87"/>
      <c r="M43" s="110">
        <v>1890.52</v>
      </c>
      <c r="N43" s="87"/>
      <c r="O43" s="110">
        <f>19769/2</f>
        <v>9884.5</v>
      </c>
      <c r="P43" s="87"/>
      <c r="Q43" s="110">
        <v>1668.61</v>
      </c>
      <c r="R43" s="87"/>
      <c r="S43" s="109">
        <f t="shared" si="0"/>
        <v>88.26195967247105</v>
      </c>
      <c r="T43" s="87"/>
      <c r="U43" s="109">
        <f>+Q43/O43*100</f>
        <v>16.881076432798825</v>
      </c>
      <c r="V43" s="87"/>
    </row>
    <row r="44" spans="1:23" x14ac:dyDescent="0.3">
      <c r="A44" s="107" t="s">
        <v>102</v>
      </c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7"/>
      <c r="M44" s="110">
        <v>1568.4</v>
      </c>
      <c r="N44" s="87"/>
      <c r="O44" s="110">
        <f>4330/2</f>
        <v>2165</v>
      </c>
      <c r="P44" s="87"/>
      <c r="Q44" s="110">
        <v>694.94</v>
      </c>
      <c r="R44" s="87"/>
      <c r="S44" s="109">
        <f t="shared" si="0"/>
        <v>44.308849783218569</v>
      </c>
      <c r="T44" s="87"/>
      <c r="U44" s="109">
        <f>+Q44/O44*100</f>
        <v>32.098845265588913</v>
      </c>
      <c r="V44" s="87"/>
    </row>
    <row r="45" spans="1:23" x14ac:dyDescent="0.3">
      <c r="A45" s="107" t="s">
        <v>103</v>
      </c>
      <c r="B45" s="86"/>
      <c r="C45" s="86"/>
      <c r="D45" s="86"/>
      <c r="E45" s="86"/>
      <c r="F45" s="86"/>
      <c r="G45" s="86"/>
      <c r="H45" s="86"/>
      <c r="I45" s="86"/>
      <c r="J45" s="86"/>
      <c r="K45" s="86"/>
      <c r="L45" s="87"/>
      <c r="M45" s="110">
        <v>14989.89</v>
      </c>
      <c r="N45" s="87"/>
      <c r="O45" s="112">
        <v>0</v>
      </c>
      <c r="P45" s="87"/>
      <c r="Q45" s="110">
        <v>11688.93</v>
      </c>
      <c r="R45" s="87"/>
      <c r="S45" s="109">
        <f t="shared" si="0"/>
        <v>77.978757682678136</v>
      </c>
      <c r="T45" s="87"/>
      <c r="U45" s="109">
        <v>0</v>
      </c>
      <c r="V45" s="87"/>
    </row>
    <row r="46" spans="1:23" x14ac:dyDescent="0.3">
      <c r="A46" s="107" t="s">
        <v>104</v>
      </c>
      <c r="B46" s="86"/>
      <c r="C46" s="86"/>
      <c r="D46" s="86"/>
      <c r="E46" s="86"/>
      <c r="F46" s="86"/>
      <c r="G46" s="86"/>
      <c r="H46" s="86"/>
      <c r="I46" s="86"/>
      <c r="J46" s="86"/>
      <c r="K46" s="86"/>
      <c r="L46" s="87"/>
      <c r="M46" s="110">
        <v>2862.46</v>
      </c>
      <c r="N46" s="87"/>
      <c r="O46" s="110">
        <f>11225/2</f>
        <v>5612.5</v>
      </c>
      <c r="P46" s="87"/>
      <c r="Q46" s="110">
        <v>5111.88</v>
      </c>
      <c r="R46" s="87"/>
      <c r="S46" s="109">
        <f t="shared" si="0"/>
        <v>178.58345618803406</v>
      </c>
      <c r="T46" s="87"/>
      <c r="U46" s="109">
        <f>+Q46/O46*100</f>
        <v>91.080267260579063</v>
      </c>
      <c r="V46" s="87"/>
    </row>
    <row r="47" spans="1:23" x14ac:dyDescent="0.3">
      <c r="A47" s="107" t="s">
        <v>105</v>
      </c>
      <c r="B47" s="86"/>
      <c r="C47" s="86"/>
      <c r="D47" s="86"/>
      <c r="E47" s="86"/>
      <c r="F47" s="86"/>
      <c r="G47" s="86"/>
      <c r="H47" s="86"/>
      <c r="I47" s="86"/>
      <c r="J47" s="86"/>
      <c r="K47" s="86"/>
      <c r="L47" s="87"/>
      <c r="M47" s="110">
        <v>8685.2900000000009</v>
      </c>
      <c r="N47" s="87"/>
      <c r="O47" s="110">
        <f>6800/2</f>
        <v>3400</v>
      </c>
      <c r="P47" s="87"/>
      <c r="Q47" s="110">
        <v>4698.1000000000004</v>
      </c>
      <c r="R47" s="87"/>
      <c r="S47" s="109">
        <f t="shared" si="0"/>
        <v>54.092609458060693</v>
      </c>
      <c r="T47" s="87"/>
      <c r="U47" s="109">
        <f>+Q47/O47*100</f>
        <v>138.17941176470589</v>
      </c>
      <c r="V47" s="87"/>
    </row>
    <row r="48" spans="1:23" x14ac:dyDescent="0.3">
      <c r="A48" s="107" t="s">
        <v>106</v>
      </c>
      <c r="B48" s="86"/>
      <c r="C48" s="86"/>
      <c r="D48" s="86"/>
      <c r="E48" s="86"/>
      <c r="F48" s="86"/>
      <c r="G48" s="86"/>
      <c r="H48" s="86"/>
      <c r="I48" s="86"/>
      <c r="J48" s="86"/>
      <c r="K48" s="86"/>
      <c r="L48" s="87"/>
      <c r="M48" s="110">
        <v>180.91</v>
      </c>
      <c r="N48" s="87"/>
      <c r="O48" s="110">
        <v>25</v>
      </c>
      <c r="P48" s="87"/>
      <c r="Q48" s="110">
        <v>430.61</v>
      </c>
      <c r="R48" s="87"/>
      <c r="S48" s="109">
        <f t="shared" si="0"/>
        <v>238.02443203803</v>
      </c>
      <c r="T48" s="87"/>
      <c r="U48" s="109">
        <f>+Q48/O48*100</f>
        <v>1722.4399999999998</v>
      </c>
      <c r="V48" s="87"/>
    </row>
    <row r="49" spans="1:22" x14ac:dyDescent="0.3">
      <c r="A49" s="107" t="s">
        <v>107</v>
      </c>
      <c r="B49" s="86"/>
      <c r="C49" s="86"/>
      <c r="D49" s="86"/>
      <c r="E49" s="86"/>
      <c r="F49" s="86"/>
      <c r="G49" s="86"/>
      <c r="H49" s="86"/>
      <c r="I49" s="86"/>
      <c r="J49" s="86"/>
      <c r="K49" s="86"/>
      <c r="L49" s="87"/>
      <c r="M49" s="110">
        <v>3261.23</v>
      </c>
      <c r="N49" s="87"/>
      <c r="O49" s="110">
        <v>1250</v>
      </c>
      <c r="P49" s="87"/>
      <c r="Q49" s="110">
        <v>970.4</v>
      </c>
      <c r="R49" s="87"/>
      <c r="S49" s="109">
        <f t="shared" si="0"/>
        <v>29.755644342778641</v>
      </c>
      <c r="T49" s="87"/>
      <c r="U49" s="109">
        <f>+Q49/O49*100</f>
        <v>77.632000000000005</v>
      </c>
      <c r="V49" s="87"/>
    </row>
    <row r="50" spans="1:22" x14ac:dyDescent="0.3">
      <c r="A50" s="107" t="s">
        <v>108</v>
      </c>
      <c r="B50" s="86"/>
      <c r="C50" s="86"/>
      <c r="D50" s="86"/>
      <c r="E50" s="86"/>
      <c r="F50" s="86"/>
      <c r="G50" s="86"/>
      <c r="H50" s="86"/>
      <c r="I50" s="86"/>
      <c r="J50" s="86"/>
      <c r="K50" s="86"/>
      <c r="L50" s="87"/>
      <c r="M50" s="110">
        <v>0</v>
      </c>
      <c r="N50" s="87"/>
      <c r="O50" s="112">
        <v>0</v>
      </c>
      <c r="P50" s="87"/>
      <c r="Q50" s="110">
        <v>477.94</v>
      </c>
      <c r="R50" s="87"/>
      <c r="S50" s="109">
        <v>0</v>
      </c>
      <c r="T50" s="87"/>
      <c r="U50" s="109">
        <v>0</v>
      </c>
      <c r="V50" s="87"/>
    </row>
    <row r="51" spans="1:22" x14ac:dyDescent="0.3">
      <c r="A51" s="107" t="s">
        <v>109</v>
      </c>
      <c r="B51" s="86"/>
      <c r="C51" s="86"/>
      <c r="D51" s="86"/>
      <c r="E51" s="86"/>
      <c r="F51" s="86"/>
      <c r="G51" s="86"/>
      <c r="H51" s="86"/>
      <c r="I51" s="86"/>
      <c r="J51" s="86"/>
      <c r="K51" s="86"/>
      <c r="L51" s="87"/>
      <c r="M51" s="110">
        <v>89336.34</v>
      </c>
      <c r="N51" s="87"/>
      <c r="O51" s="112">
        <v>0</v>
      </c>
      <c r="P51" s="87"/>
      <c r="Q51" s="110">
        <v>114101.82</v>
      </c>
      <c r="R51" s="87"/>
      <c r="S51" s="109">
        <f t="shared" ref="S51:S60" si="2">+Q51/M51*100</f>
        <v>127.72161922012926</v>
      </c>
      <c r="T51" s="87"/>
      <c r="U51" s="109">
        <v>0</v>
      </c>
      <c r="V51" s="87"/>
    </row>
    <row r="52" spans="1:22" x14ac:dyDescent="0.3">
      <c r="A52" s="107" t="s">
        <v>110</v>
      </c>
      <c r="B52" s="86"/>
      <c r="C52" s="86"/>
      <c r="D52" s="86"/>
      <c r="E52" s="86"/>
      <c r="F52" s="86"/>
      <c r="G52" s="86"/>
      <c r="H52" s="86"/>
      <c r="I52" s="86"/>
      <c r="J52" s="86"/>
      <c r="K52" s="86"/>
      <c r="L52" s="87"/>
      <c r="M52" s="110">
        <v>7044.83</v>
      </c>
      <c r="N52" s="87"/>
      <c r="O52" s="110">
        <f>9850/2</f>
        <v>4925</v>
      </c>
      <c r="P52" s="87"/>
      <c r="Q52" s="110">
        <v>7261.68</v>
      </c>
      <c r="R52" s="87"/>
      <c r="S52" s="109">
        <f t="shared" si="2"/>
        <v>103.07814383029825</v>
      </c>
      <c r="T52" s="87"/>
      <c r="U52" s="109">
        <f t="shared" ref="U52:U60" si="3">+Q52/O52*100</f>
        <v>147.44527918781728</v>
      </c>
      <c r="V52" s="87"/>
    </row>
    <row r="53" spans="1:22" x14ac:dyDescent="0.3">
      <c r="A53" s="107" t="s">
        <v>111</v>
      </c>
      <c r="B53" s="86"/>
      <c r="C53" s="86"/>
      <c r="D53" s="86"/>
      <c r="E53" s="86"/>
      <c r="F53" s="86"/>
      <c r="G53" s="86"/>
      <c r="H53" s="86"/>
      <c r="I53" s="86"/>
      <c r="J53" s="86"/>
      <c r="K53" s="86"/>
      <c r="L53" s="87"/>
      <c r="M53" s="110">
        <v>2556.62</v>
      </c>
      <c r="N53" s="87"/>
      <c r="O53" s="110">
        <f>1700/2</f>
        <v>850</v>
      </c>
      <c r="P53" s="87"/>
      <c r="Q53" s="110">
        <v>3792.43</v>
      </c>
      <c r="R53" s="87"/>
      <c r="S53" s="109">
        <f t="shared" si="2"/>
        <v>148.33764892709905</v>
      </c>
      <c r="T53" s="87"/>
      <c r="U53" s="109">
        <f t="shared" si="3"/>
        <v>446.16823529411766</v>
      </c>
      <c r="V53" s="87"/>
    </row>
    <row r="54" spans="1:22" x14ac:dyDescent="0.3">
      <c r="A54" s="107" t="s">
        <v>112</v>
      </c>
      <c r="B54" s="86"/>
      <c r="C54" s="86"/>
      <c r="D54" s="86"/>
      <c r="E54" s="86"/>
      <c r="F54" s="86"/>
      <c r="G54" s="86"/>
      <c r="H54" s="86"/>
      <c r="I54" s="86"/>
      <c r="J54" s="86"/>
      <c r="K54" s="86"/>
      <c r="L54" s="87"/>
      <c r="M54" s="110">
        <v>615</v>
      </c>
      <c r="N54" s="87"/>
      <c r="O54" s="110">
        <v>1400</v>
      </c>
      <c r="P54" s="87"/>
      <c r="Q54" s="110">
        <v>1562.75</v>
      </c>
      <c r="R54" s="87"/>
      <c r="S54" s="109">
        <f t="shared" si="2"/>
        <v>254.10569105691056</v>
      </c>
      <c r="T54" s="87"/>
      <c r="U54" s="109">
        <f t="shared" si="3"/>
        <v>111.625</v>
      </c>
      <c r="V54" s="87"/>
    </row>
    <row r="55" spans="1:22" x14ac:dyDescent="0.3">
      <c r="A55" s="107" t="s">
        <v>113</v>
      </c>
      <c r="B55" s="86"/>
      <c r="C55" s="86"/>
      <c r="D55" s="86"/>
      <c r="E55" s="86"/>
      <c r="F55" s="86"/>
      <c r="G55" s="86"/>
      <c r="H55" s="86"/>
      <c r="I55" s="86"/>
      <c r="J55" s="86"/>
      <c r="K55" s="86"/>
      <c r="L55" s="87"/>
      <c r="M55" s="110">
        <v>4676.76</v>
      </c>
      <c r="N55" s="87"/>
      <c r="O55" s="110">
        <f>8070/2</f>
        <v>4035</v>
      </c>
      <c r="P55" s="87"/>
      <c r="Q55" s="110">
        <v>3838.51</v>
      </c>
      <c r="R55" s="87"/>
      <c r="S55" s="109">
        <f t="shared" si="2"/>
        <v>82.076266475081042</v>
      </c>
      <c r="T55" s="87"/>
      <c r="U55" s="109">
        <f t="shared" si="3"/>
        <v>95.130359355638177</v>
      </c>
      <c r="V55" s="87"/>
    </row>
    <row r="56" spans="1:22" x14ac:dyDescent="0.3">
      <c r="A56" s="107" t="s">
        <v>114</v>
      </c>
      <c r="B56" s="86"/>
      <c r="C56" s="86"/>
      <c r="D56" s="86"/>
      <c r="E56" s="86"/>
      <c r="F56" s="86"/>
      <c r="G56" s="86"/>
      <c r="H56" s="86"/>
      <c r="I56" s="86"/>
      <c r="J56" s="86"/>
      <c r="K56" s="86"/>
      <c r="L56" s="87"/>
      <c r="M56" s="110">
        <v>13458.15</v>
      </c>
      <c r="N56" s="87"/>
      <c r="O56" s="110">
        <f>27150/2</f>
        <v>13575</v>
      </c>
      <c r="P56" s="87"/>
      <c r="Q56" s="110">
        <v>12748.2</v>
      </c>
      <c r="R56" s="87"/>
      <c r="S56" s="109">
        <f t="shared" si="2"/>
        <v>94.724757860478604</v>
      </c>
      <c r="T56" s="87"/>
      <c r="U56" s="109">
        <f t="shared" si="3"/>
        <v>93.909392265193375</v>
      </c>
      <c r="V56" s="87"/>
    </row>
    <row r="57" spans="1:22" x14ac:dyDescent="0.3">
      <c r="A57" s="107" t="s">
        <v>115</v>
      </c>
      <c r="B57" s="86"/>
      <c r="C57" s="86"/>
      <c r="D57" s="86"/>
      <c r="E57" s="86"/>
      <c r="F57" s="86"/>
      <c r="G57" s="86"/>
      <c r="H57" s="86"/>
      <c r="I57" s="86"/>
      <c r="J57" s="86"/>
      <c r="K57" s="86"/>
      <c r="L57" s="87"/>
      <c r="M57" s="110">
        <v>5412</v>
      </c>
      <c r="N57" s="87"/>
      <c r="O57" s="110">
        <f>1120/2</f>
        <v>560</v>
      </c>
      <c r="P57" s="87"/>
      <c r="Q57" s="110">
        <v>10292</v>
      </c>
      <c r="R57" s="87"/>
      <c r="S57" s="109">
        <f t="shared" si="2"/>
        <v>190.16999260901699</v>
      </c>
      <c r="T57" s="87"/>
      <c r="U57" s="109">
        <f t="shared" si="3"/>
        <v>1837.8571428571429</v>
      </c>
      <c r="V57" s="87"/>
    </row>
    <row r="58" spans="1:22" x14ac:dyDescent="0.3">
      <c r="A58" s="107" t="s">
        <v>116</v>
      </c>
      <c r="B58" s="86"/>
      <c r="C58" s="86"/>
      <c r="D58" s="86"/>
      <c r="E58" s="86"/>
      <c r="F58" s="86"/>
      <c r="G58" s="86"/>
      <c r="H58" s="86"/>
      <c r="I58" s="86"/>
      <c r="J58" s="86"/>
      <c r="K58" s="86"/>
      <c r="L58" s="87"/>
      <c r="M58" s="110">
        <v>18045.11</v>
      </c>
      <c r="N58" s="87"/>
      <c r="O58" s="110">
        <f>62000/2</f>
        <v>31000</v>
      </c>
      <c r="P58" s="87"/>
      <c r="Q58" s="110">
        <v>26701.34</v>
      </c>
      <c r="R58" s="87"/>
      <c r="S58" s="109">
        <f t="shared" si="2"/>
        <v>147.96994864536708</v>
      </c>
      <c r="T58" s="87"/>
      <c r="U58" s="109">
        <f t="shared" si="3"/>
        <v>86.133354838709678</v>
      </c>
      <c r="V58" s="87"/>
    </row>
    <row r="59" spans="1:22" x14ac:dyDescent="0.3">
      <c r="A59" s="107" t="s">
        <v>117</v>
      </c>
      <c r="B59" s="86"/>
      <c r="C59" s="86"/>
      <c r="D59" s="86"/>
      <c r="E59" s="86"/>
      <c r="F59" s="86"/>
      <c r="G59" s="86"/>
      <c r="H59" s="86"/>
      <c r="I59" s="86"/>
      <c r="J59" s="86"/>
      <c r="K59" s="86"/>
      <c r="L59" s="87"/>
      <c r="M59" s="110">
        <v>22697.51</v>
      </c>
      <c r="N59" s="87"/>
      <c r="O59" s="110">
        <f>35500/2</f>
        <v>17750</v>
      </c>
      <c r="P59" s="87"/>
      <c r="Q59" s="110">
        <v>32974.58</v>
      </c>
      <c r="R59" s="87"/>
      <c r="S59" s="109">
        <f t="shared" si="2"/>
        <v>145.27840278515134</v>
      </c>
      <c r="T59" s="87"/>
      <c r="U59" s="109">
        <f t="shared" si="3"/>
        <v>185.77228169014086</v>
      </c>
      <c r="V59" s="87"/>
    </row>
    <row r="60" spans="1:22" x14ac:dyDescent="0.3">
      <c r="A60" s="107" t="s">
        <v>118</v>
      </c>
      <c r="B60" s="86"/>
      <c r="C60" s="86"/>
      <c r="D60" s="86"/>
      <c r="E60" s="86"/>
      <c r="F60" s="86"/>
      <c r="G60" s="86"/>
      <c r="H60" s="86"/>
      <c r="I60" s="86"/>
      <c r="J60" s="86"/>
      <c r="K60" s="86"/>
      <c r="L60" s="87"/>
      <c r="M60" s="110">
        <v>14830.36</v>
      </c>
      <c r="N60" s="87"/>
      <c r="O60" s="110">
        <f>25346/2</f>
        <v>12673</v>
      </c>
      <c r="P60" s="87"/>
      <c r="Q60" s="110">
        <v>14930.33</v>
      </c>
      <c r="R60" s="87"/>
      <c r="S60" s="109">
        <f t="shared" si="2"/>
        <v>100.67409017717708</v>
      </c>
      <c r="T60" s="87"/>
      <c r="U60" s="109">
        <f t="shared" si="3"/>
        <v>117.81212025566164</v>
      </c>
      <c r="V60" s="87"/>
    </row>
    <row r="61" spans="1:22" x14ac:dyDescent="0.3">
      <c r="A61" s="107" t="s">
        <v>119</v>
      </c>
      <c r="B61" s="86"/>
      <c r="C61" s="86"/>
      <c r="D61" s="86"/>
      <c r="E61" s="86"/>
      <c r="F61" s="86"/>
      <c r="G61" s="86"/>
      <c r="H61" s="86"/>
      <c r="I61" s="86"/>
      <c r="J61" s="86"/>
      <c r="K61" s="86"/>
      <c r="L61" s="87"/>
      <c r="M61" s="110">
        <v>0</v>
      </c>
      <c r="N61" s="87"/>
      <c r="O61" s="112">
        <v>0</v>
      </c>
      <c r="P61" s="87"/>
      <c r="Q61" s="110">
        <v>551.16999999999996</v>
      </c>
      <c r="R61" s="87"/>
      <c r="S61" s="109">
        <v>0</v>
      </c>
      <c r="T61" s="87"/>
      <c r="U61" s="109">
        <v>0</v>
      </c>
      <c r="V61" s="87"/>
    </row>
    <row r="62" spans="1:22" x14ac:dyDescent="0.3">
      <c r="A62" s="107" t="s">
        <v>120</v>
      </c>
      <c r="B62" s="86"/>
      <c r="C62" s="86"/>
      <c r="D62" s="86"/>
      <c r="E62" s="86"/>
      <c r="F62" s="86"/>
      <c r="G62" s="86"/>
      <c r="H62" s="86"/>
      <c r="I62" s="86"/>
      <c r="J62" s="86"/>
      <c r="K62" s="86"/>
      <c r="L62" s="87"/>
      <c r="M62" s="110">
        <v>0</v>
      </c>
      <c r="N62" s="87"/>
      <c r="O62" s="112">
        <v>0</v>
      </c>
      <c r="P62" s="87"/>
      <c r="Q62" s="110">
        <v>551.16999999999996</v>
      </c>
      <c r="R62" s="87"/>
      <c r="S62" s="109">
        <v>0</v>
      </c>
      <c r="T62" s="87"/>
      <c r="U62" s="109">
        <v>0</v>
      </c>
      <c r="V62" s="87"/>
    </row>
    <row r="63" spans="1:22" x14ac:dyDescent="0.3">
      <c r="A63" s="107" t="s">
        <v>121</v>
      </c>
      <c r="B63" s="86"/>
      <c r="C63" s="86"/>
      <c r="D63" s="86"/>
      <c r="E63" s="86"/>
      <c r="F63" s="86"/>
      <c r="G63" s="86"/>
      <c r="H63" s="86"/>
      <c r="I63" s="86"/>
      <c r="J63" s="86"/>
      <c r="K63" s="86"/>
      <c r="L63" s="87"/>
      <c r="M63" s="110">
        <v>5150.26</v>
      </c>
      <c r="N63" s="87"/>
      <c r="O63" s="112">
        <v>0</v>
      </c>
      <c r="P63" s="87"/>
      <c r="Q63" s="110">
        <v>4324.59</v>
      </c>
      <c r="R63" s="87"/>
      <c r="S63" s="109">
        <f t="shared" ref="S63:S82" si="4">+Q63/M63*100</f>
        <v>83.96838217876379</v>
      </c>
      <c r="T63" s="87"/>
      <c r="U63" s="109">
        <v>0</v>
      </c>
      <c r="V63" s="87"/>
    </row>
    <row r="64" spans="1:22" x14ac:dyDescent="0.3">
      <c r="A64" s="107" t="s">
        <v>122</v>
      </c>
      <c r="B64" s="86"/>
      <c r="C64" s="86"/>
      <c r="D64" s="86"/>
      <c r="E64" s="86"/>
      <c r="F64" s="86"/>
      <c r="G64" s="86"/>
      <c r="H64" s="86"/>
      <c r="I64" s="86"/>
      <c r="J64" s="86"/>
      <c r="K64" s="86"/>
      <c r="L64" s="87"/>
      <c r="M64" s="110">
        <v>457.44</v>
      </c>
      <c r="N64" s="87"/>
      <c r="O64" s="110">
        <v>600</v>
      </c>
      <c r="P64" s="87"/>
      <c r="Q64" s="110">
        <v>423.82</v>
      </c>
      <c r="R64" s="87"/>
      <c r="S64" s="109">
        <f t="shared" si="4"/>
        <v>92.650402238544956</v>
      </c>
      <c r="T64" s="87"/>
      <c r="U64" s="109">
        <f>+Q64/O64*100</f>
        <v>70.63666666666667</v>
      </c>
      <c r="V64" s="87"/>
    </row>
    <row r="65" spans="1:23" s="12" customFormat="1" x14ac:dyDescent="0.3">
      <c r="A65" s="107" t="s">
        <v>123</v>
      </c>
      <c r="B65" s="86"/>
      <c r="C65" s="86"/>
      <c r="D65" s="86"/>
      <c r="E65" s="86"/>
      <c r="F65" s="86"/>
      <c r="G65" s="86"/>
      <c r="H65" s="86"/>
      <c r="I65" s="86"/>
      <c r="J65" s="86"/>
      <c r="K65" s="86"/>
      <c r="L65" s="87"/>
      <c r="M65" s="110">
        <v>1872.75</v>
      </c>
      <c r="N65" s="87"/>
      <c r="O65" s="110">
        <v>3300</v>
      </c>
      <c r="P65" s="87"/>
      <c r="Q65" s="110">
        <v>2579.67</v>
      </c>
      <c r="R65" s="87"/>
      <c r="S65" s="109">
        <f t="shared" si="4"/>
        <v>137.74769723668402</v>
      </c>
      <c r="T65" s="87"/>
      <c r="U65" s="109">
        <f>+Q65/O65*100</f>
        <v>78.171818181818182</v>
      </c>
      <c r="V65" s="87"/>
      <c r="W65" s="11"/>
    </row>
    <row r="66" spans="1:23" x14ac:dyDescent="0.3">
      <c r="A66" s="107" t="s">
        <v>124</v>
      </c>
      <c r="B66" s="86"/>
      <c r="C66" s="86"/>
      <c r="D66" s="86"/>
      <c r="E66" s="86"/>
      <c r="F66" s="86"/>
      <c r="G66" s="86"/>
      <c r="H66" s="86"/>
      <c r="I66" s="86"/>
      <c r="J66" s="86"/>
      <c r="K66" s="86"/>
      <c r="L66" s="87"/>
      <c r="M66" s="110">
        <v>557.57000000000005</v>
      </c>
      <c r="N66" s="87"/>
      <c r="O66" s="110">
        <f>2590/2</f>
        <v>1295</v>
      </c>
      <c r="P66" s="87"/>
      <c r="Q66" s="110">
        <v>583.13</v>
      </c>
      <c r="R66" s="87"/>
      <c r="S66" s="109">
        <f t="shared" si="4"/>
        <v>104.5841777714009</v>
      </c>
      <c r="T66" s="87"/>
      <c r="U66" s="109">
        <f>+Q66/O66*100</f>
        <v>45.029343629343629</v>
      </c>
      <c r="V66" s="87"/>
    </row>
    <row r="67" spans="1:23" x14ac:dyDescent="0.3">
      <c r="A67" s="107" t="s">
        <v>125</v>
      </c>
      <c r="B67" s="86"/>
      <c r="C67" s="86"/>
      <c r="D67" s="86"/>
      <c r="E67" s="86"/>
      <c r="F67" s="86"/>
      <c r="G67" s="86"/>
      <c r="H67" s="86"/>
      <c r="I67" s="86"/>
      <c r="J67" s="86"/>
      <c r="K67" s="86"/>
      <c r="L67" s="87"/>
      <c r="M67" s="110">
        <v>355.47</v>
      </c>
      <c r="N67" s="87"/>
      <c r="O67" s="110">
        <f>650/2</f>
        <v>325</v>
      </c>
      <c r="P67" s="87"/>
      <c r="Q67" s="110">
        <v>110.83</v>
      </c>
      <c r="R67" s="87"/>
      <c r="S67" s="109">
        <f t="shared" si="4"/>
        <v>31.178439812079777</v>
      </c>
      <c r="T67" s="87"/>
      <c r="U67" s="109">
        <f>+Q67/O67*100</f>
        <v>34.10153846153846</v>
      </c>
      <c r="V67" s="87"/>
    </row>
    <row r="68" spans="1:23" x14ac:dyDescent="0.3">
      <c r="A68" s="115" t="s">
        <v>126</v>
      </c>
      <c r="B68" s="86"/>
      <c r="C68" s="86"/>
      <c r="D68" s="86"/>
      <c r="E68" s="86"/>
      <c r="F68" s="86"/>
      <c r="G68" s="86"/>
      <c r="H68" s="86"/>
      <c r="I68" s="86"/>
      <c r="J68" s="86"/>
      <c r="K68" s="86"/>
      <c r="L68" s="86"/>
      <c r="M68" s="113">
        <v>1257.1600000000001</v>
      </c>
      <c r="N68" s="114"/>
      <c r="O68" s="113">
        <v>0</v>
      </c>
      <c r="P68" s="114"/>
      <c r="Q68" s="113">
        <v>0</v>
      </c>
      <c r="R68" s="114"/>
      <c r="S68" s="109">
        <f t="shared" si="4"/>
        <v>0</v>
      </c>
      <c r="T68" s="87"/>
      <c r="U68" s="109">
        <v>0</v>
      </c>
      <c r="V68" s="87"/>
    </row>
    <row r="69" spans="1:23" x14ac:dyDescent="0.3">
      <c r="A69" s="107" t="s">
        <v>127</v>
      </c>
      <c r="B69" s="86"/>
      <c r="C69" s="86"/>
      <c r="D69" s="86"/>
      <c r="E69" s="86"/>
      <c r="F69" s="86"/>
      <c r="G69" s="86"/>
      <c r="H69" s="86"/>
      <c r="I69" s="86"/>
      <c r="J69" s="86"/>
      <c r="K69" s="86"/>
      <c r="L69" s="87"/>
      <c r="M69" s="110">
        <v>649.87</v>
      </c>
      <c r="N69" s="87"/>
      <c r="O69" s="110">
        <f>1800/2</f>
        <v>900</v>
      </c>
      <c r="P69" s="87"/>
      <c r="Q69" s="110">
        <v>627.14</v>
      </c>
      <c r="R69" s="87"/>
      <c r="S69" s="109">
        <f t="shared" si="4"/>
        <v>96.502377398556632</v>
      </c>
      <c r="T69" s="87"/>
      <c r="U69" s="109">
        <f>+Q69/O69*100</f>
        <v>69.682222222222222</v>
      </c>
      <c r="V69" s="87"/>
    </row>
    <row r="70" spans="1:23" s="7" customFormat="1" x14ac:dyDescent="0.3">
      <c r="A70" s="122" t="s">
        <v>128</v>
      </c>
      <c r="B70" s="86"/>
      <c r="C70" s="86"/>
      <c r="D70" s="86"/>
      <c r="E70" s="86"/>
      <c r="F70" s="86"/>
      <c r="G70" s="86"/>
      <c r="H70" s="86"/>
      <c r="I70" s="86"/>
      <c r="J70" s="86"/>
      <c r="K70" s="86"/>
      <c r="L70" s="87"/>
      <c r="M70" s="108">
        <v>2518.3200000000002</v>
      </c>
      <c r="N70" s="87"/>
      <c r="O70" s="108">
        <v>940</v>
      </c>
      <c r="P70" s="87"/>
      <c r="Q70" s="108">
        <v>732.05</v>
      </c>
      <c r="R70" s="87"/>
      <c r="S70" s="120">
        <f t="shared" si="4"/>
        <v>29.068982496267349</v>
      </c>
      <c r="T70" s="87"/>
      <c r="U70" s="120">
        <f>+Q70/O70*100</f>
        <v>77.877659574468083</v>
      </c>
      <c r="V70" s="87"/>
      <c r="W70" s="10"/>
    </row>
    <row r="71" spans="1:23" x14ac:dyDescent="0.3">
      <c r="A71" s="107" t="s">
        <v>129</v>
      </c>
      <c r="B71" s="86"/>
      <c r="C71" s="86"/>
      <c r="D71" s="86"/>
      <c r="E71" s="86"/>
      <c r="F71" s="86"/>
      <c r="G71" s="86"/>
      <c r="H71" s="86"/>
      <c r="I71" s="86"/>
      <c r="J71" s="86"/>
      <c r="K71" s="86"/>
      <c r="L71" s="87"/>
      <c r="M71" s="110">
        <v>2518.3200000000002</v>
      </c>
      <c r="N71" s="87"/>
      <c r="O71" s="112">
        <v>0</v>
      </c>
      <c r="P71" s="87"/>
      <c r="Q71" s="110">
        <v>732.05</v>
      </c>
      <c r="R71" s="87"/>
      <c r="S71" s="109">
        <f t="shared" si="4"/>
        <v>29.068982496267349</v>
      </c>
      <c r="T71" s="87"/>
      <c r="U71" s="109">
        <v>0</v>
      </c>
      <c r="V71" s="87"/>
    </row>
    <row r="72" spans="1:23" x14ac:dyDescent="0.3">
      <c r="A72" s="107" t="s">
        <v>130</v>
      </c>
      <c r="B72" s="86"/>
      <c r="C72" s="86"/>
      <c r="D72" s="86"/>
      <c r="E72" s="86"/>
      <c r="F72" s="86"/>
      <c r="G72" s="86"/>
      <c r="H72" s="86"/>
      <c r="I72" s="86"/>
      <c r="J72" s="86"/>
      <c r="K72" s="86"/>
      <c r="L72" s="87"/>
      <c r="M72" s="110">
        <v>998.77</v>
      </c>
      <c r="N72" s="87"/>
      <c r="O72" s="110">
        <f>1880/2</f>
        <v>940</v>
      </c>
      <c r="P72" s="87"/>
      <c r="Q72" s="110">
        <v>732.05</v>
      </c>
      <c r="R72" s="87"/>
      <c r="S72" s="109">
        <f t="shared" si="4"/>
        <v>73.295153038237032</v>
      </c>
      <c r="T72" s="87"/>
      <c r="U72" s="109">
        <f>+Q72/O72*100</f>
        <v>77.877659574468083</v>
      </c>
      <c r="V72" s="87"/>
    </row>
    <row r="73" spans="1:23" x14ac:dyDescent="0.3">
      <c r="A73" s="107" t="s">
        <v>131</v>
      </c>
      <c r="B73" s="86"/>
      <c r="C73" s="86"/>
      <c r="D73" s="86"/>
      <c r="E73" s="86"/>
      <c r="F73" s="86"/>
      <c r="G73" s="86"/>
      <c r="H73" s="86"/>
      <c r="I73" s="86"/>
      <c r="J73" s="86"/>
      <c r="K73" s="87"/>
      <c r="L73" s="28"/>
      <c r="M73" s="113">
        <v>1.1499999999999999</v>
      </c>
      <c r="N73" s="114"/>
      <c r="O73" s="113">
        <v>0</v>
      </c>
      <c r="P73" s="114"/>
      <c r="Q73" s="113">
        <v>0</v>
      </c>
      <c r="R73" s="114"/>
      <c r="S73" s="109">
        <f t="shared" si="4"/>
        <v>0</v>
      </c>
      <c r="T73" s="87"/>
      <c r="U73" s="109">
        <v>0</v>
      </c>
      <c r="V73" s="87"/>
    </row>
    <row r="74" spans="1:23" x14ac:dyDescent="0.3">
      <c r="A74" s="107" t="s">
        <v>132</v>
      </c>
      <c r="B74" s="86"/>
      <c r="C74" s="86"/>
      <c r="D74" s="86"/>
      <c r="E74" s="86"/>
      <c r="F74" s="86"/>
      <c r="G74" s="86"/>
      <c r="H74" s="86"/>
      <c r="I74" s="86"/>
      <c r="J74" s="86"/>
      <c r="K74" s="87"/>
      <c r="L74" s="28"/>
      <c r="M74" s="113">
        <v>1518.4</v>
      </c>
      <c r="N74" s="114"/>
      <c r="O74" s="113">
        <v>0</v>
      </c>
      <c r="P74" s="114"/>
      <c r="Q74" s="113">
        <v>0</v>
      </c>
      <c r="R74" s="114"/>
      <c r="S74" s="109">
        <f t="shared" si="4"/>
        <v>0</v>
      </c>
      <c r="T74" s="87"/>
      <c r="U74" s="109">
        <v>0</v>
      </c>
      <c r="V74" s="87"/>
    </row>
    <row r="75" spans="1:23" s="7" customFormat="1" x14ac:dyDescent="0.3">
      <c r="A75" s="122" t="s">
        <v>133</v>
      </c>
      <c r="B75" s="86"/>
      <c r="C75" s="86"/>
      <c r="D75" s="86"/>
      <c r="E75" s="86"/>
      <c r="F75" s="86"/>
      <c r="G75" s="86"/>
      <c r="H75" s="86"/>
      <c r="I75" s="86"/>
      <c r="J75" s="86"/>
      <c r="K75" s="86"/>
      <c r="L75" s="87"/>
      <c r="M75" s="108">
        <v>31786.799999999999</v>
      </c>
      <c r="N75" s="87"/>
      <c r="O75" s="108">
        <v>6750</v>
      </c>
      <c r="P75" s="87"/>
      <c r="Q75" s="108">
        <v>3920</v>
      </c>
      <c r="R75" s="87"/>
      <c r="S75" s="120">
        <f t="shared" si="4"/>
        <v>12.332163036228875</v>
      </c>
      <c r="T75" s="87"/>
      <c r="U75" s="120">
        <f>+Q75/O75*100</f>
        <v>58.074074074074076</v>
      </c>
      <c r="V75" s="87"/>
      <c r="W75" s="10"/>
    </row>
    <row r="76" spans="1:23" x14ac:dyDescent="0.3">
      <c r="A76" s="107" t="s">
        <v>134</v>
      </c>
      <c r="B76" s="86"/>
      <c r="C76" s="86"/>
      <c r="D76" s="86"/>
      <c r="E76" s="86"/>
      <c r="F76" s="86"/>
      <c r="G76" s="86"/>
      <c r="H76" s="86"/>
      <c r="I76" s="86"/>
      <c r="J76" s="86"/>
      <c r="K76" s="86"/>
      <c r="L76" s="87"/>
      <c r="M76" s="110">
        <v>31786.799999999999</v>
      </c>
      <c r="N76" s="87"/>
      <c r="O76" s="112">
        <v>0</v>
      </c>
      <c r="P76" s="87"/>
      <c r="Q76" s="110">
        <v>3920</v>
      </c>
      <c r="R76" s="87"/>
      <c r="S76" s="109">
        <f t="shared" si="4"/>
        <v>12.332163036228875</v>
      </c>
      <c r="T76" s="87"/>
      <c r="U76" s="109">
        <v>0</v>
      </c>
      <c r="V76" s="87"/>
    </row>
    <row r="77" spans="1:23" x14ac:dyDescent="0.3">
      <c r="A77" s="107" t="s">
        <v>135</v>
      </c>
      <c r="B77" s="86"/>
      <c r="C77" s="86"/>
      <c r="D77" s="86"/>
      <c r="E77" s="86"/>
      <c r="F77" s="86"/>
      <c r="G77" s="86"/>
      <c r="H77" s="86"/>
      <c r="I77" s="86"/>
      <c r="J77" s="86"/>
      <c r="K77" s="86"/>
      <c r="L77" s="87"/>
      <c r="M77" s="110">
        <v>31786.799999999999</v>
      </c>
      <c r="N77" s="87"/>
      <c r="O77" s="110">
        <f>13500/2</f>
        <v>6750</v>
      </c>
      <c r="P77" s="87"/>
      <c r="Q77" s="110">
        <v>3920</v>
      </c>
      <c r="R77" s="87"/>
      <c r="S77" s="109">
        <f t="shared" si="4"/>
        <v>12.332163036228875</v>
      </c>
      <c r="T77" s="87"/>
      <c r="U77" s="109">
        <f>+Q77/O77*100</f>
        <v>58.074074074074076</v>
      </c>
      <c r="V77" s="87"/>
    </row>
    <row r="78" spans="1:23" s="7" customFormat="1" x14ac:dyDescent="0.3">
      <c r="A78" s="122" t="s">
        <v>59</v>
      </c>
      <c r="B78" s="86"/>
      <c r="C78" s="86"/>
      <c r="D78" s="86"/>
      <c r="E78" s="86"/>
      <c r="F78" s="86"/>
      <c r="G78" s="86"/>
      <c r="H78" s="86"/>
      <c r="I78" s="86"/>
      <c r="J78" s="86"/>
      <c r="K78" s="86"/>
      <c r="L78" s="87"/>
      <c r="M78" s="108">
        <v>219022.84</v>
      </c>
      <c r="N78" s="87"/>
      <c r="O78" s="108">
        <v>19025</v>
      </c>
      <c r="P78" s="87"/>
      <c r="Q78" s="108">
        <v>19480.439999999999</v>
      </c>
      <c r="R78" s="87"/>
      <c r="S78" s="120">
        <f t="shared" si="4"/>
        <v>8.8942504809087488</v>
      </c>
      <c r="T78" s="87"/>
      <c r="U78" s="120">
        <f>+Q78/O78*100</f>
        <v>102.39390275952694</v>
      </c>
      <c r="V78" s="87"/>
      <c r="W78" s="10"/>
    </row>
    <row r="79" spans="1:23" s="7" customFormat="1" x14ac:dyDescent="0.3">
      <c r="A79" s="122" t="s">
        <v>136</v>
      </c>
      <c r="B79" s="86"/>
      <c r="C79" s="86"/>
      <c r="D79" s="86"/>
      <c r="E79" s="86"/>
      <c r="F79" s="86"/>
      <c r="G79" s="86"/>
      <c r="H79" s="86"/>
      <c r="I79" s="86"/>
      <c r="J79" s="86"/>
      <c r="K79" s="86"/>
      <c r="L79" s="87"/>
      <c r="M79" s="108">
        <v>32247.84</v>
      </c>
      <c r="N79" s="87"/>
      <c r="O79" s="108">
        <v>19025</v>
      </c>
      <c r="P79" s="87"/>
      <c r="Q79" s="108">
        <v>19480.439999999999</v>
      </c>
      <c r="R79" s="87"/>
      <c r="S79" s="120">
        <f t="shared" si="4"/>
        <v>60.408511081672444</v>
      </c>
      <c r="T79" s="87"/>
      <c r="U79" s="120">
        <f>+Q79/O79*100</f>
        <v>102.39390275952694</v>
      </c>
      <c r="V79" s="87"/>
      <c r="W79" s="10"/>
    </row>
    <row r="80" spans="1:23" x14ac:dyDescent="0.3">
      <c r="A80" s="107" t="s">
        <v>137</v>
      </c>
      <c r="B80" s="86"/>
      <c r="C80" s="86"/>
      <c r="D80" s="86"/>
      <c r="E80" s="86"/>
      <c r="F80" s="86"/>
      <c r="G80" s="86"/>
      <c r="H80" s="86"/>
      <c r="I80" s="86"/>
      <c r="J80" s="86"/>
      <c r="K80" s="86"/>
      <c r="L80" s="87"/>
      <c r="M80" s="110">
        <v>31322.84</v>
      </c>
      <c r="N80" s="87"/>
      <c r="O80" s="112"/>
      <c r="P80" s="87"/>
      <c r="Q80" s="110">
        <v>16841.79</v>
      </c>
      <c r="R80" s="87"/>
      <c r="S80" s="109">
        <f t="shared" si="4"/>
        <v>53.768400311082907</v>
      </c>
      <c r="T80" s="87"/>
      <c r="U80" s="109">
        <v>0</v>
      </c>
      <c r="V80" s="87"/>
    </row>
    <row r="81" spans="1:23" x14ac:dyDescent="0.3">
      <c r="A81" s="107" t="s">
        <v>138</v>
      </c>
      <c r="B81" s="86"/>
      <c r="C81" s="86"/>
      <c r="D81" s="86"/>
      <c r="E81" s="86"/>
      <c r="F81" s="86"/>
      <c r="G81" s="86"/>
      <c r="H81" s="86"/>
      <c r="I81" s="86"/>
      <c r="J81" s="86"/>
      <c r="K81" s="86"/>
      <c r="L81" s="87"/>
      <c r="M81" s="110">
        <v>30992.76</v>
      </c>
      <c r="N81" s="87"/>
      <c r="O81" s="110">
        <f>33000/2</f>
        <v>16500</v>
      </c>
      <c r="P81" s="87"/>
      <c r="Q81" s="110">
        <v>15269.09</v>
      </c>
      <c r="R81" s="87"/>
      <c r="S81" s="109">
        <f t="shared" si="4"/>
        <v>49.266635175440975</v>
      </c>
      <c r="T81" s="87"/>
      <c r="U81" s="109">
        <f>+Q81/O81*100</f>
        <v>92.539939393939392</v>
      </c>
      <c r="V81" s="87"/>
    </row>
    <row r="82" spans="1:23" x14ac:dyDescent="0.3">
      <c r="A82" s="107" t="s">
        <v>139</v>
      </c>
      <c r="B82" s="86"/>
      <c r="C82" s="86"/>
      <c r="D82" s="86"/>
      <c r="E82" s="86"/>
      <c r="F82" s="86"/>
      <c r="G82" s="86"/>
      <c r="H82" s="86"/>
      <c r="I82" s="86"/>
      <c r="J82" s="86"/>
      <c r="K82" s="86"/>
      <c r="L82" s="87"/>
      <c r="M82" s="110">
        <v>330</v>
      </c>
      <c r="N82" s="87"/>
      <c r="O82" s="112"/>
      <c r="P82" s="87"/>
      <c r="Q82" s="110">
        <v>563.70000000000005</v>
      </c>
      <c r="R82" s="87"/>
      <c r="S82" s="109">
        <f t="shared" si="4"/>
        <v>170.81818181818181</v>
      </c>
      <c r="T82" s="87"/>
      <c r="U82" s="109">
        <v>0</v>
      </c>
      <c r="V82" s="87"/>
    </row>
    <row r="83" spans="1:23" x14ac:dyDescent="0.3">
      <c r="A83" s="107" t="s">
        <v>140</v>
      </c>
      <c r="B83" s="86"/>
      <c r="C83" s="86"/>
      <c r="D83" s="86"/>
      <c r="E83" s="86"/>
      <c r="F83" s="86"/>
      <c r="G83" s="86"/>
      <c r="H83" s="86"/>
      <c r="I83" s="86"/>
      <c r="J83" s="86"/>
      <c r="K83" s="86"/>
      <c r="L83" s="87"/>
      <c r="M83" s="110">
        <v>0</v>
      </c>
      <c r="N83" s="87"/>
      <c r="O83" s="112"/>
      <c r="P83" s="87"/>
      <c r="Q83" s="110">
        <v>1009</v>
      </c>
      <c r="R83" s="87"/>
      <c r="S83" s="109">
        <v>0</v>
      </c>
      <c r="T83" s="87"/>
      <c r="U83" s="109">
        <v>0</v>
      </c>
      <c r="V83" s="87"/>
    </row>
    <row r="84" spans="1:23" x14ac:dyDescent="0.3">
      <c r="A84" s="107" t="s">
        <v>141</v>
      </c>
      <c r="B84" s="86"/>
      <c r="C84" s="86"/>
      <c r="D84" s="86"/>
      <c r="E84" s="86"/>
      <c r="F84" s="86"/>
      <c r="G84" s="86"/>
      <c r="H84" s="86"/>
      <c r="I84" s="86"/>
      <c r="J84" s="86"/>
      <c r="K84" s="86"/>
      <c r="L84" s="87"/>
      <c r="M84" s="110">
        <v>925.08</v>
      </c>
      <c r="N84" s="87"/>
      <c r="O84" s="112"/>
      <c r="P84" s="87"/>
      <c r="Q84" s="110">
        <v>2638.65</v>
      </c>
      <c r="R84" s="87"/>
      <c r="S84" s="109">
        <f>+Q84/M84*100</f>
        <v>285.23479050460503</v>
      </c>
      <c r="T84" s="87"/>
      <c r="U84" s="109">
        <v>0</v>
      </c>
      <c r="V84" s="87"/>
    </row>
    <row r="85" spans="1:23" x14ac:dyDescent="0.3">
      <c r="A85" s="107" t="s">
        <v>142</v>
      </c>
      <c r="B85" s="86"/>
      <c r="C85" s="86"/>
      <c r="D85" s="86"/>
      <c r="E85" s="86"/>
      <c r="F85" s="86"/>
      <c r="G85" s="86"/>
      <c r="H85" s="86"/>
      <c r="I85" s="86"/>
      <c r="J85" s="86"/>
      <c r="K85" s="86"/>
      <c r="L85" s="87"/>
      <c r="M85" s="110">
        <v>925.08</v>
      </c>
      <c r="N85" s="87"/>
      <c r="O85" s="110">
        <f>3050/2</f>
        <v>1525</v>
      </c>
      <c r="P85" s="87"/>
      <c r="Q85" s="110">
        <v>2638.65</v>
      </c>
      <c r="R85" s="87"/>
      <c r="S85" s="109">
        <f>+Q85/M85*100</f>
        <v>285.23479050460503</v>
      </c>
      <c r="T85" s="87"/>
      <c r="U85" s="109">
        <f>+Q85/O85*100</f>
        <v>173.02622950819674</v>
      </c>
      <c r="V85" s="87"/>
    </row>
    <row r="86" spans="1:23" s="12" customFormat="1" x14ac:dyDescent="0.3">
      <c r="A86" s="136" t="s">
        <v>143</v>
      </c>
      <c r="B86" s="86"/>
      <c r="C86" s="86"/>
      <c r="D86" s="86"/>
      <c r="E86" s="86"/>
      <c r="F86" s="86"/>
      <c r="G86" s="86"/>
      <c r="H86" s="86"/>
      <c r="I86" s="86"/>
      <c r="J86" s="86"/>
      <c r="K86" s="86"/>
      <c r="L86" s="87"/>
      <c r="M86" s="118">
        <v>0</v>
      </c>
      <c r="N86" s="87"/>
      <c r="O86" s="118">
        <v>1000</v>
      </c>
      <c r="P86" s="87"/>
      <c r="Q86" s="119"/>
      <c r="R86" s="87"/>
      <c r="S86" s="109">
        <v>0</v>
      </c>
      <c r="T86" s="87"/>
      <c r="U86" s="109">
        <v>0</v>
      </c>
      <c r="V86" s="87"/>
      <c r="W86" s="11"/>
    </row>
    <row r="87" spans="1:23" s="7" customFormat="1" x14ac:dyDescent="0.3">
      <c r="A87" s="131" t="s">
        <v>144</v>
      </c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7"/>
      <c r="M87" s="138">
        <v>186775</v>
      </c>
      <c r="N87" s="87"/>
      <c r="O87" s="138">
        <v>0</v>
      </c>
      <c r="P87" s="87"/>
      <c r="Q87" s="138">
        <v>0</v>
      </c>
      <c r="R87" s="87"/>
      <c r="S87" s="120">
        <f>+Q87/M87*100</f>
        <v>0</v>
      </c>
      <c r="T87" s="87"/>
      <c r="U87" s="120">
        <v>0</v>
      </c>
      <c r="V87" s="87"/>
      <c r="W87" s="10"/>
    </row>
    <row r="88" spans="1:23" x14ac:dyDescent="0.3">
      <c r="A88" s="136" t="s">
        <v>145</v>
      </c>
      <c r="B88" s="86"/>
      <c r="C88" s="86"/>
      <c r="D88" s="86"/>
      <c r="E88" s="86"/>
      <c r="F88" s="86"/>
      <c r="G88" s="86"/>
      <c r="H88" s="86"/>
      <c r="I88" s="86"/>
      <c r="J88" s="86"/>
      <c r="K88" s="86"/>
      <c r="L88" s="87"/>
      <c r="M88" s="118">
        <v>186775</v>
      </c>
      <c r="N88" s="87"/>
      <c r="O88" s="118">
        <v>0</v>
      </c>
      <c r="P88" s="87"/>
      <c r="Q88" s="119"/>
      <c r="R88" s="87"/>
      <c r="S88" s="109">
        <v>0</v>
      </c>
      <c r="T88" s="87"/>
      <c r="U88" s="109">
        <v>0</v>
      </c>
      <c r="V88" s="87"/>
    </row>
    <row r="89" spans="1:23" ht="16.2" customHeight="1" thickBot="1" x14ac:dyDescent="0.35">
      <c r="A89" s="132" t="s">
        <v>146</v>
      </c>
      <c r="B89" s="133"/>
      <c r="C89" s="133"/>
      <c r="D89" s="133"/>
      <c r="E89" s="133"/>
      <c r="F89" s="133"/>
      <c r="G89" s="133"/>
      <c r="H89" s="133"/>
      <c r="I89" s="133"/>
      <c r="J89" s="133"/>
      <c r="K89" s="133"/>
      <c r="L89" s="129"/>
      <c r="M89" s="128">
        <v>186775</v>
      </c>
      <c r="N89" s="129"/>
      <c r="O89" s="128">
        <v>0</v>
      </c>
      <c r="P89" s="129"/>
      <c r="Q89" s="128">
        <v>0</v>
      </c>
      <c r="R89" s="129"/>
      <c r="S89" s="137">
        <f>+Q89/M89*100</f>
        <v>0</v>
      </c>
      <c r="T89" s="129"/>
      <c r="U89" s="137">
        <v>0</v>
      </c>
      <c r="V89" s="129"/>
    </row>
  </sheetData>
  <mergeCells count="503">
    <mergeCell ref="A65:L65"/>
    <mergeCell ref="A8:L8"/>
    <mergeCell ref="Q19:R19"/>
    <mergeCell ref="M84:N84"/>
    <mergeCell ref="M22:N22"/>
    <mergeCell ref="A35:L35"/>
    <mergeCell ref="U75:V75"/>
    <mergeCell ref="A62:L62"/>
    <mergeCell ref="O84:P84"/>
    <mergeCell ref="A51:L51"/>
    <mergeCell ref="M23:N23"/>
    <mergeCell ref="O23:P23"/>
    <mergeCell ref="M58:N58"/>
    <mergeCell ref="A33:L33"/>
    <mergeCell ref="O66:P66"/>
    <mergeCell ref="Q66:R66"/>
    <mergeCell ref="Q53:R53"/>
    <mergeCell ref="S47:T47"/>
    <mergeCell ref="O68:P68"/>
    <mergeCell ref="S59:T59"/>
    <mergeCell ref="Q68:R68"/>
    <mergeCell ref="U59:V59"/>
    <mergeCell ref="O35:P35"/>
    <mergeCell ref="M42:N42"/>
    <mergeCell ref="A2:B2"/>
    <mergeCell ref="A10:L10"/>
    <mergeCell ref="O50:P50"/>
    <mergeCell ref="A28:L28"/>
    <mergeCell ref="A30:L30"/>
    <mergeCell ref="O37:P37"/>
    <mergeCell ref="M83:N83"/>
    <mergeCell ref="M52:N52"/>
    <mergeCell ref="U49:V49"/>
    <mergeCell ref="M49:N49"/>
    <mergeCell ref="U36:V36"/>
    <mergeCell ref="M39:N39"/>
    <mergeCell ref="U30:V30"/>
    <mergeCell ref="M78:N78"/>
    <mergeCell ref="U62:V62"/>
    <mergeCell ref="M29:N29"/>
    <mergeCell ref="O21:P21"/>
    <mergeCell ref="U43:V43"/>
    <mergeCell ref="Q81:R81"/>
    <mergeCell ref="S51:T51"/>
    <mergeCell ref="U34:V34"/>
    <mergeCell ref="A25:L25"/>
    <mergeCell ref="M34:N34"/>
    <mergeCell ref="A64:L64"/>
    <mergeCell ref="O87:P87"/>
    <mergeCell ref="Q16:R16"/>
    <mergeCell ref="Q87:R87"/>
    <mergeCell ref="S16:T16"/>
    <mergeCell ref="O24:P24"/>
    <mergeCell ref="Q24:R24"/>
    <mergeCell ref="O18:P18"/>
    <mergeCell ref="Q18:R18"/>
    <mergeCell ref="S18:T18"/>
    <mergeCell ref="S17:T17"/>
    <mergeCell ref="Q82:R82"/>
    <mergeCell ref="O49:P49"/>
    <mergeCell ref="S82:T82"/>
    <mergeCell ref="O34:P34"/>
    <mergeCell ref="O28:P28"/>
    <mergeCell ref="Q28:R28"/>
    <mergeCell ref="O39:P39"/>
    <mergeCell ref="O36:P36"/>
    <mergeCell ref="O30:P30"/>
    <mergeCell ref="Q67:R67"/>
    <mergeCell ref="S67:T67"/>
    <mergeCell ref="Q69:R69"/>
    <mergeCell ref="S69:T69"/>
    <mergeCell ref="S64:T64"/>
    <mergeCell ref="O7:P7"/>
    <mergeCell ref="Q13:R13"/>
    <mergeCell ref="O78:P78"/>
    <mergeCell ref="Q7:R7"/>
    <mergeCell ref="U40:V40"/>
    <mergeCell ref="M43:N43"/>
    <mergeCell ref="O53:P53"/>
    <mergeCell ref="U15:V15"/>
    <mergeCell ref="O15:P15"/>
    <mergeCell ref="Q71:R71"/>
    <mergeCell ref="S71:T71"/>
    <mergeCell ref="Q55:R55"/>
    <mergeCell ref="Q73:R73"/>
    <mergeCell ref="S73:T73"/>
    <mergeCell ref="M25:N25"/>
    <mergeCell ref="O25:P25"/>
    <mergeCell ref="U33:V33"/>
    <mergeCell ref="M36:N36"/>
    <mergeCell ref="M33:N33"/>
    <mergeCell ref="M8:N8"/>
    <mergeCell ref="O8:P8"/>
    <mergeCell ref="S35:T35"/>
    <mergeCell ref="M62:N62"/>
    <mergeCell ref="A9:L9"/>
    <mergeCell ref="M61:N61"/>
    <mergeCell ref="O12:P12"/>
    <mergeCell ref="S45:T45"/>
    <mergeCell ref="A11:L11"/>
    <mergeCell ref="M14:N14"/>
    <mergeCell ref="U38:V38"/>
    <mergeCell ref="O14:P14"/>
    <mergeCell ref="O13:P13"/>
    <mergeCell ref="M56:N56"/>
    <mergeCell ref="S46:T46"/>
    <mergeCell ref="U46:V46"/>
    <mergeCell ref="A12:L12"/>
    <mergeCell ref="A14:L14"/>
    <mergeCell ref="U41:V41"/>
    <mergeCell ref="U9:V9"/>
    <mergeCell ref="A20:L20"/>
    <mergeCell ref="A13:L13"/>
    <mergeCell ref="S11:T11"/>
    <mergeCell ref="U17:V17"/>
    <mergeCell ref="M20:N20"/>
    <mergeCell ref="U11:V11"/>
    <mergeCell ref="U16:V16"/>
    <mergeCell ref="Q44:R44"/>
    <mergeCell ref="M21:N21"/>
    <mergeCell ref="A6:U6"/>
    <mergeCell ref="O86:P86"/>
    <mergeCell ref="A66:L66"/>
    <mergeCell ref="M9:N9"/>
    <mergeCell ref="Q42:R42"/>
    <mergeCell ref="O9:P9"/>
    <mergeCell ref="S42:T42"/>
    <mergeCell ref="S77:T77"/>
    <mergeCell ref="U77:V77"/>
    <mergeCell ref="M11:N11"/>
    <mergeCell ref="M75:N75"/>
    <mergeCell ref="S37:T37"/>
    <mergeCell ref="O75:P75"/>
    <mergeCell ref="U37:V37"/>
    <mergeCell ref="M40:N40"/>
    <mergeCell ref="A72:L72"/>
    <mergeCell ref="U12:V12"/>
    <mergeCell ref="M15:N15"/>
    <mergeCell ref="U72:V72"/>
    <mergeCell ref="M12:N12"/>
    <mergeCell ref="O79:P79"/>
    <mergeCell ref="A59:L59"/>
    <mergeCell ref="O70:P70"/>
    <mergeCell ref="Q89:R89"/>
    <mergeCell ref="U24:V24"/>
    <mergeCell ref="A40:L40"/>
    <mergeCell ref="S89:T89"/>
    <mergeCell ref="O62:P62"/>
    <mergeCell ref="M27:N27"/>
    <mergeCell ref="U89:V89"/>
    <mergeCell ref="O56:P56"/>
    <mergeCell ref="A88:L88"/>
    <mergeCell ref="S88:T88"/>
    <mergeCell ref="M87:N87"/>
    <mergeCell ref="M88:N88"/>
    <mergeCell ref="M85:N85"/>
    <mergeCell ref="Q76:R76"/>
    <mergeCell ref="S76:T76"/>
    <mergeCell ref="O31:P31"/>
    <mergeCell ref="Q31:R31"/>
    <mergeCell ref="A38:L38"/>
    <mergeCell ref="S87:T87"/>
    <mergeCell ref="A74:K74"/>
    <mergeCell ref="U87:V87"/>
    <mergeCell ref="S24:T24"/>
    <mergeCell ref="U88:V88"/>
    <mergeCell ref="M30:N30"/>
    <mergeCell ref="U18:V18"/>
    <mergeCell ref="A67:L67"/>
    <mergeCell ref="A82:L82"/>
    <mergeCell ref="U82:V82"/>
    <mergeCell ref="O85:P85"/>
    <mergeCell ref="O57:P57"/>
    <mergeCell ref="U19:V19"/>
    <mergeCell ref="Q57:R57"/>
    <mergeCell ref="Q45:R45"/>
    <mergeCell ref="O81:P81"/>
    <mergeCell ref="Q32:R32"/>
    <mergeCell ref="A61:L61"/>
    <mergeCell ref="S32:T32"/>
    <mergeCell ref="S26:T26"/>
    <mergeCell ref="Q21:R21"/>
    <mergeCell ref="M59:N59"/>
    <mergeCell ref="S21:T21"/>
    <mergeCell ref="S81:T81"/>
    <mergeCell ref="A37:L37"/>
    <mergeCell ref="A73:K73"/>
    <mergeCell ref="U81:V81"/>
    <mergeCell ref="M82:N82"/>
    <mergeCell ref="M54:N54"/>
    <mergeCell ref="O54:P54"/>
    <mergeCell ref="S10:T10"/>
    <mergeCell ref="O43:P43"/>
    <mergeCell ref="A63:L63"/>
    <mergeCell ref="U28:V28"/>
    <mergeCell ref="Q74:R74"/>
    <mergeCell ref="Q49:R49"/>
    <mergeCell ref="S74:T74"/>
    <mergeCell ref="Q30:R30"/>
    <mergeCell ref="O60:P60"/>
    <mergeCell ref="S30:T30"/>
    <mergeCell ref="U67:V67"/>
    <mergeCell ref="A69:L69"/>
    <mergeCell ref="U69:V69"/>
    <mergeCell ref="Q54:R54"/>
    <mergeCell ref="O29:P29"/>
    <mergeCell ref="Q29:R29"/>
    <mergeCell ref="Q23:R23"/>
    <mergeCell ref="O65:P65"/>
    <mergeCell ref="S23:T23"/>
    <mergeCell ref="O44:P44"/>
    <mergeCell ref="A19:L19"/>
    <mergeCell ref="M46:N46"/>
    <mergeCell ref="U68:V68"/>
    <mergeCell ref="U56:V56"/>
    <mergeCell ref="U26:V26"/>
    <mergeCell ref="Q22:R22"/>
    <mergeCell ref="S84:T84"/>
    <mergeCell ref="A48:L48"/>
    <mergeCell ref="O64:P64"/>
    <mergeCell ref="Q86:R86"/>
    <mergeCell ref="M72:N72"/>
    <mergeCell ref="O72:P72"/>
    <mergeCell ref="A79:L79"/>
    <mergeCell ref="S79:T79"/>
    <mergeCell ref="A86:L86"/>
    <mergeCell ref="S86:T86"/>
    <mergeCell ref="Q35:R35"/>
    <mergeCell ref="A43:L43"/>
    <mergeCell ref="M86:N86"/>
    <mergeCell ref="M80:N80"/>
    <mergeCell ref="O42:P42"/>
    <mergeCell ref="O80:P80"/>
    <mergeCell ref="A39:L39"/>
    <mergeCell ref="O52:P52"/>
    <mergeCell ref="M71:N71"/>
    <mergeCell ref="Q79:R79"/>
    <mergeCell ref="A81:L81"/>
    <mergeCell ref="M65:N65"/>
    <mergeCell ref="A54:L54"/>
    <mergeCell ref="A41:L41"/>
    <mergeCell ref="A56:L56"/>
    <mergeCell ref="A27:L27"/>
    <mergeCell ref="S27:T27"/>
    <mergeCell ref="U27:V27"/>
    <mergeCell ref="A85:L85"/>
    <mergeCell ref="Q58:R58"/>
    <mergeCell ref="A47:L47"/>
    <mergeCell ref="Q50:R50"/>
    <mergeCell ref="Q60:R60"/>
    <mergeCell ref="A50:L50"/>
    <mergeCell ref="A42:L42"/>
    <mergeCell ref="Q84:R84"/>
    <mergeCell ref="U52:V52"/>
    <mergeCell ref="U39:V39"/>
    <mergeCell ref="U64:V64"/>
    <mergeCell ref="U51:V51"/>
    <mergeCell ref="S61:T61"/>
    <mergeCell ref="U61:V61"/>
    <mergeCell ref="M64:N64"/>
    <mergeCell ref="S48:T48"/>
    <mergeCell ref="U48:V48"/>
    <mergeCell ref="Q70:R70"/>
    <mergeCell ref="U25:V25"/>
    <mergeCell ref="A84:L84"/>
    <mergeCell ref="O41:P41"/>
    <mergeCell ref="A3:B3"/>
    <mergeCell ref="O22:P22"/>
    <mergeCell ref="Q78:R78"/>
    <mergeCell ref="A29:L29"/>
    <mergeCell ref="S78:T78"/>
    <mergeCell ref="M81:N81"/>
    <mergeCell ref="M37:N37"/>
    <mergeCell ref="S53:T53"/>
    <mergeCell ref="A44:L44"/>
    <mergeCell ref="Q80:R80"/>
    <mergeCell ref="O47:P47"/>
    <mergeCell ref="S80:T80"/>
    <mergeCell ref="S55:T55"/>
    <mergeCell ref="M38:N38"/>
    <mergeCell ref="O38:P38"/>
    <mergeCell ref="Q25:R25"/>
    <mergeCell ref="S25:T25"/>
    <mergeCell ref="O33:P33"/>
    <mergeCell ref="Q33:R33"/>
    <mergeCell ref="S58:T58"/>
    <mergeCell ref="A75:L75"/>
    <mergeCell ref="Q8:R8"/>
    <mergeCell ref="S8:T8"/>
    <mergeCell ref="Q10:R10"/>
    <mergeCell ref="A17:L17"/>
    <mergeCell ref="A5:U5"/>
    <mergeCell ref="U32:V32"/>
    <mergeCell ref="U47:V47"/>
    <mergeCell ref="M41:N41"/>
    <mergeCell ref="Q65:R65"/>
    <mergeCell ref="S65:T65"/>
    <mergeCell ref="M24:N24"/>
    <mergeCell ref="S63:T63"/>
    <mergeCell ref="U63:V63"/>
    <mergeCell ref="S50:T50"/>
    <mergeCell ref="M63:N63"/>
    <mergeCell ref="U50:V50"/>
    <mergeCell ref="M53:N53"/>
    <mergeCell ref="U44:V44"/>
    <mergeCell ref="A16:L16"/>
    <mergeCell ref="O19:P19"/>
    <mergeCell ref="M55:N55"/>
    <mergeCell ref="A18:L18"/>
    <mergeCell ref="U45:V45"/>
    <mergeCell ref="M48:N48"/>
    <mergeCell ref="Q20:R20"/>
    <mergeCell ref="Q14:R14"/>
    <mergeCell ref="Q11:R11"/>
    <mergeCell ref="M47:N47"/>
    <mergeCell ref="M19:N19"/>
    <mergeCell ref="Q75:R75"/>
    <mergeCell ref="S75:T75"/>
    <mergeCell ref="Q12:R12"/>
    <mergeCell ref="S12:T12"/>
    <mergeCell ref="M44:N44"/>
    <mergeCell ref="Q52:R52"/>
    <mergeCell ref="S52:T52"/>
    <mergeCell ref="Q39:R39"/>
    <mergeCell ref="S39:T39"/>
    <mergeCell ref="S70:T70"/>
    <mergeCell ref="M73:N73"/>
    <mergeCell ref="M66:N66"/>
    <mergeCell ref="M68:N68"/>
    <mergeCell ref="M67:N67"/>
    <mergeCell ref="M69:N69"/>
    <mergeCell ref="S14:T14"/>
    <mergeCell ref="S66:T66"/>
    <mergeCell ref="O69:P69"/>
    <mergeCell ref="M51:N51"/>
    <mergeCell ref="S68:T68"/>
    <mergeCell ref="A87:L87"/>
    <mergeCell ref="S31:T31"/>
    <mergeCell ref="U31:V31"/>
    <mergeCell ref="A46:L46"/>
    <mergeCell ref="A89:L89"/>
    <mergeCell ref="Q62:R62"/>
    <mergeCell ref="S62:T62"/>
    <mergeCell ref="A26:L26"/>
    <mergeCell ref="Q64:R64"/>
    <mergeCell ref="A71:L71"/>
    <mergeCell ref="Q51:R51"/>
    <mergeCell ref="S57:T57"/>
    <mergeCell ref="U57:V57"/>
    <mergeCell ref="S49:T49"/>
    <mergeCell ref="U42:V42"/>
    <mergeCell ref="M45:N45"/>
    <mergeCell ref="A77:L77"/>
    <mergeCell ref="O82:P82"/>
    <mergeCell ref="U70:V70"/>
    <mergeCell ref="A32:L32"/>
    <mergeCell ref="O83:P83"/>
    <mergeCell ref="Q83:R83"/>
    <mergeCell ref="Q85:R85"/>
    <mergeCell ref="M89:N89"/>
    <mergeCell ref="O46:P46"/>
    <mergeCell ref="O89:P89"/>
    <mergeCell ref="Q46:R46"/>
    <mergeCell ref="O61:P61"/>
    <mergeCell ref="M26:N26"/>
    <mergeCell ref="Q61:R61"/>
    <mergeCell ref="A4:B4"/>
    <mergeCell ref="O48:P48"/>
    <mergeCell ref="Q48:R48"/>
    <mergeCell ref="Q41:R41"/>
    <mergeCell ref="A70:L70"/>
    <mergeCell ref="Q56:R56"/>
    <mergeCell ref="A7:L7"/>
    <mergeCell ref="Q43:R43"/>
    <mergeCell ref="O10:P10"/>
    <mergeCell ref="A76:L76"/>
    <mergeCell ref="Q34:R34"/>
    <mergeCell ref="M28:N28"/>
    <mergeCell ref="Q36:R36"/>
    <mergeCell ref="M57:N57"/>
    <mergeCell ref="O67:P67"/>
    <mergeCell ref="M32:N32"/>
    <mergeCell ref="O20:P20"/>
    <mergeCell ref="A45:L45"/>
    <mergeCell ref="U86:V86"/>
    <mergeCell ref="Q72:R72"/>
    <mergeCell ref="S28:T28"/>
    <mergeCell ref="M31:N31"/>
    <mergeCell ref="O59:P59"/>
    <mergeCell ref="Q59:R59"/>
    <mergeCell ref="S54:T54"/>
    <mergeCell ref="S41:T41"/>
    <mergeCell ref="U35:V35"/>
    <mergeCell ref="S56:T56"/>
    <mergeCell ref="S43:T43"/>
    <mergeCell ref="U74:V74"/>
    <mergeCell ref="U76:V76"/>
    <mergeCell ref="S34:T34"/>
    <mergeCell ref="S36:T36"/>
    <mergeCell ref="U54:V54"/>
    <mergeCell ref="S29:T29"/>
    <mergeCell ref="U29:V29"/>
    <mergeCell ref="U83:V83"/>
    <mergeCell ref="M77:N77"/>
    <mergeCell ref="U79:V79"/>
    <mergeCell ref="Q47:R47"/>
    <mergeCell ref="U55:V55"/>
    <mergeCell ref="U13:V13"/>
    <mergeCell ref="U7:V7"/>
    <mergeCell ref="M13:N13"/>
    <mergeCell ref="M7:N7"/>
    <mergeCell ref="Q40:R40"/>
    <mergeCell ref="S40:T40"/>
    <mergeCell ref="Q15:R15"/>
    <mergeCell ref="S15:T15"/>
    <mergeCell ref="O51:P51"/>
    <mergeCell ref="S33:T33"/>
    <mergeCell ref="U8:V8"/>
    <mergeCell ref="U10:V10"/>
    <mergeCell ref="U21:V21"/>
    <mergeCell ref="U23:V23"/>
    <mergeCell ref="S44:T44"/>
    <mergeCell ref="M16:N16"/>
    <mergeCell ref="O16:P16"/>
    <mergeCell ref="M18:N18"/>
    <mergeCell ref="Q9:R9"/>
    <mergeCell ref="S9:T9"/>
    <mergeCell ref="M17:N17"/>
    <mergeCell ref="O17:P17"/>
    <mergeCell ref="O11:P11"/>
    <mergeCell ref="Q17:R17"/>
    <mergeCell ref="S20:T20"/>
    <mergeCell ref="U20:V20"/>
    <mergeCell ref="A36:L36"/>
    <mergeCell ref="S85:T85"/>
    <mergeCell ref="U14:V14"/>
    <mergeCell ref="M50:N50"/>
    <mergeCell ref="U85:V85"/>
    <mergeCell ref="S60:T60"/>
    <mergeCell ref="U60:V60"/>
    <mergeCell ref="S22:T22"/>
    <mergeCell ref="A78:L78"/>
    <mergeCell ref="U22:V22"/>
    <mergeCell ref="U78:V78"/>
    <mergeCell ref="Q37:R37"/>
    <mergeCell ref="A80:L80"/>
    <mergeCell ref="U80:V80"/>
    <mergeCell ref="O45:P45"/>
    <mergeCell ref="A55:L55"/>
    <mergeCell ref="Q38:R38"/>
    <mergeCell ref="S38:T38"/>
    <mergeCell ref="A31:L31"/>
    <mergeCell ref="U71:V71"/>
    <mergeCell ref="S72:T72"/>
    <mergeCell ref="U84:V84"/>
    <mergeCell ref="S7:T7"/>
    <mergeCell ref="M10:N10"/>
    <mergeCell ref="A23:L23"/>
    <mergeCell ref="O32:P32"/>
    <mergeCell ref="O88:P88"/>
    <mergeCell ref="O63:P63"/>
    <mergeCell ref="O26:P26"/>
    <mergeCell ref="Q88:R88"/>
    <mergeCell ref="Q63:R63"/>
    <mergeCell ref="Q26:R26"/>
    <mergeCell ref="M74:N74"/>
    <mergeCell ref="O74:P74"/>
    <mergeCell ref="A52:L52"/>
    <mergeCell ref="S19:T19"/>
    <mergeCell ref="O55:P55"/>
    <mergeCell ref="O40:P40"/>
    <mergeCell ref="O27:P27"/>
    <mergeCell ref="Q27:R27"/>
    <mergeCell ref="A34:L34"/>
    <mergeCell ref="A83:L83"/>
    <mergeCell ref="S83:T83"/>
    <mergeCell ref="S13:T13"/>
    <mergeCell ref="A58:L58"/>
    <mergeCell ref="O71:P71"/>
    <mergeCell ref="A15:K15"/>
    <mergeCell ref="A21:L21"/>
    <mergeCell ref="M79:N79"/>
    <mergeCell ref="U65:V65"/>
    <mergeCell ref="A57:L57"/>
    <mergeCell ref="M70:N70"/>
    <mergeCell ref="M60:N60"/>
    <mergeCell ref="M35:N35"/>
    <mergeCell ref="U58:V58"/>
    <mergeCell ref="O58:P58"/>
    <mergeCell ref="A24:L24"/>
    <mergeCell ref="U73:V73"/>
    <mergeCell ref="M76:N76"/>
    <mergeCell ref="A60:L60"/>
    <mergeCell ref="O76:P76"/>
    <mergeCell ref="O73:P73"/>
    <mergeCell ref="O77:P77"/>
    <mergeCell ref="Q77:R77"/>
    <mergeCell ref="A22:L22"/>
    <mergeCell ref="U66:V66"/>
    <mergeCell ref="A53:L53"/>
    <mergeCell ref="U53:V53"/>
    <mergeCell ref="A68:L68"/>
    <mergeCell ref="A49:L49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29"/>
  <sheetViews>
    <sheetView topLeftCell="A4" workbookViewId="0">
      <selection activeCell="A17" sqref="A17:XFD17"/>
    </sheetView>
  </sheetViews>
  <sheetFormatPr defaultRowHeight="15.6" x14ac:dyDescent="0.3"/>
  <cols>
    <col min="1" max="3" width="8.88671875" style="13" customWidth="1"/>
    <col min="4" max="4" width="10.109375" style="13" customWidth="1"/>
    <col min="5" max="8" width="8.88671875" style="13" customWidth="1"/>
    <col min="9" max="9" width="7.6640625" style="13" customWidth="1"/>
    <col min="10" max="10" width="3.33203125" style="13" hidden="1" customWidth="1"/>
    <col min="11" max="12" width="8.88671875" style="13" hidden="1" customWidth="1"/>
    <col min="13" max="18" width="8.88671875" style="13" customWidth="1"/>
    <col min="19" max="22" width="6.5546875" style="37" customWidth="1"/>
  </cols>
  <sheetData>
    <row r="1" spans="1:22" s="24" customFormat="1" x14ac:dyDescent="0.3">
      <c r="A1" s="17" t="s">
        <v>0</v>
      </c>
      <c r="B1" s="17"/>
      <c r="C1" s="21"/>
      <c r="D1" s="22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6"/>
      <c r="T1" s="36"/>
      <c r="U1" s="36"/>
      <c r="V1" s="36"/>
    </row>
    <row r="2" spans="1:22" x14ac:dyDescent="0.3">
      <c r="A2" s="103" t="s">
        <v>1</v>
      </c>
      <c r="B2" s="101"/>
    </row>
    <row r="3" spans="1:22" x14ac:dyDescent="0.3">
      <c r="A3" s="103" t="s">
        <v>2</v>
      </c>
      <c r="B3" s="101"/>
    </row>
    <row r="4" spans="1:22" x14ac:dyDescent="0.3">
      <c r="A4" s="103" t="s">
        <v>3</v>
      </c>
      <c r="B4" s="101"/>
    </row>
    <row r="5" spans="1:22" s="3" customFormat="1" ht="18" customHeight="1" x14ac:dyDescent="0.35">
      <c r="A5" s="95" t="s">
        <v>147</v>
      </c>
      <c r="B5" s="168"/>
      <c r="C5" s="168"/>
      <c r="D5" s="168"/>
      <c r="E5" s="168"/>
      <c r="F5" s="168"/>
      <c r="G5" s="168"/>
      <c r="H5" s="168"/>
      <c r="I5" s="168"/>
      <c r="J5" s="168"/>
      <c r="K5" s="168"/>
      <c r="L5" s="168"/>
      <c r="M5" s="168"/>
      <c r="N5" s="168"/>
      <c r="O5" s="168"/>
      <c r="P5" s="168"/>
      <c r="Q5" s="168"/>
      <c r="R5" s="168"/>
      <c r="S5" s="168"/>
      <c r="T5" s="168"/>
      <c r="U5" s="168"/>
      <c r="V5" s="38"/>
    </row>
    <row r="6" spans="1:22" ht="16.2" customHeight="1" thickBot="1" x14ac:dyDescent="0.35">
      <c r="A6" s="100" t="s">
        <v>5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69"/>
      <c r="T6" s="169"/>
      <c r="U6" s="169"/>
    </row>
    <row r="7" spans="1:22" s="35" customFormat="1" ht="16.95" customHeight="1" thickBot="1" x14ac:dyDescent="0.4">
      <c r="A7" s="153" t="s">
        <v>48</v>
      </c>
      <c r="B7" s="154"/>
      <c r="C7" s="154"/>
      <c r="D7" s="154"/>
      <c r="E7" s="154"/>
      <c r="F7" s="154"/>
      <c r="G7" s="154"/>
      <c r="H7" s="154"/>
      <c r="I7" s="154"/>
      <c r="J7" s="154"/>
      <c r="K7" s="154"/>
      <c r="L7" s="152"/>
      <c r="M7" s="153" t="s">
        <v>49</v>
      </c>
      <c r="N7" s="152"/>
      <c r="O7" s="153" t="s">
        <v>50</v>
      </c>
      <c r="P7" s="152"/>
      <c r="Q7" s="153" t="s">
        <v>51</v>
      </c>
      <c r="R7" s="152"/>
      <c r="S7" s="151" t="s">
        <v>52</v>
      </c>
      <c r="T7" s="152"/>
      <c r="U7" s="151" t="s">
        <v>53</v>
      </c>
      <c r="V7" s="152"/>
    </row>
    <row r="8" spans="1:22" x14ac:dyDescent="0.3">
      <c r="A8" s="164" t="s">
        <v>148</v>
      </c>
      <c r="B8" s="165"/>
      <c r="C8" s="165"/>
      <c r="D8" s="165"/>
      <c r="E8" s="165"/>
      <c r="F8" s="165"/>
      <c r="G8" s="165"/>
      <c r="H8" s="165"/>
      <c r="I8" s="165"/>
      <c r="J8" s="165"/>
      <c r="K8" s="165"/>
      <c r="L8" s="162"/>
      <c r="M8" s="164" t="s">
        <v>18</v>
      </c>
      <c r="N8" s="162"/>
      <c r="O8" s="164" t="s">
        <v>18</v>
      </c>
      <c r="P8" s="162"/>
      <c r="Q8" s="164" t="s">
        <v>18</v>
      </c>
      <c r="R8" s="162"/>
      <c r="S8" s="161" t="s">
        <v>19</v>
      </c>
      <c r="T8" s="162"/>
      <c r="U8" s="161" t="s">
        <v>19</v>
      </c>
      <c r="V8" s="162"/>
    </row>
    <row r="9" spans="1:22" x14ac:dyDescent="0.3">
      <c r="A9" s="167" t="s">
        <v>149</v>
      </c>
      <c r="B9" s="86"/>
      <c r="C9" s="86"/>
      <c r="D9" s="86"/>
      <c r="E9" s="86"/>
      <c r="F9" s="86"/>
      <c r="G9" s="86"/>
      <c r="H9" s="86"/>
      <c r="I9" s="86"/>
      <c r="J9" s="86"/>
      <c r="K9" s="86"/>
      <c r="L9" s="87"/>
      <c r="M9" s="150">
        <f>SUM(M10,M12,M14,M18)</f>
        <v>2358971.3000000003</v>
      </c>
      <c r="N9" s="87"/>
      <c r="O9" s="150">
        <f>SUM(O10,O12,O14)</f>
        <v>2500740.5</v>
      </c>
      <c r="P9" s="87"/>
      <c r="Q9" s="150">
        <f>SUM(Q10,Q12,Q14)</f>
        <v>2558017.46</v>
      </c>
      <c r="R9" s="87"/>
      <c r="S9" s="163">
        <f t="shared" ref="S9:S14" si="0">+Q9/M9*100</f>
        <v>108.43783728949987</v>
      </c>
      <c r="T9" s="87"/>
      <c r="U9" s="163">
        <f t="shared" ref="U9:U14" si="1">+Q9/O9*100</f>
        <v>102.29039998352488</v>
      </c>
      <c r="V9" s="87"/>
    </row>
    <row r="10" spans="1:22" s="7" customFormat="1" x14ac:dyDescent="0.3">
      <c r="A10" s="122" t="s">
        <v>150</v>
      </c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7"/>
      <c r="M10" s="149">
        <v>2283159.2000000002</v>
      </c>
      <c r="N10" s="87"/>
      <c r="O10" s="149">
        <v>2299400</v>
      </c>
      <c r="P10" s="87"/>
      <c r="Q10" s="149">
        <v>2216303.81</v>
      </c>
      <c r="R10" s="87"/>
      <c r="S10" s="146">
        <f t="shared" si="0"/>
        <v>97.071803402933966</v>
      </c>
      <c r="T10" s="87"/>
      <c r="U10" s="146">
        <f t="shared" si="1"/>
        <v>96.386179438114297</v>
      </c>
      <c r="V10" s="87"/>
    </row>
    <row r="11" spans="1:22" x14ac:dyDescent="0.3">
      <c r="A11" s="136" t="s">
        <v>151</v>
      </c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7"/>
      <c r="M11" s="118">
        <v>2283159.2000000002</v>
      </c>
      <c r="N11" s="87"/>
      <c r="O11" s="118">
        <v>2299400</v>
      </c>
      <c r="P11" s="87"/>
      <c r="Q11" s="118">
        <v>2216303.81</v>
      </c>
      <c r="R11" s="87"/>
      <c r="S11" s="148">
        <f t="shared" si="0"/>
        <v>97.071803402933966</v>
      </c>
      <c r="T11" s="87"/>
      <c r="U11" s="148">
        <f t="shared" si="1"/>
        <v>96.386179438114297</v>
      </c>
      <c r="V11" s="87"/>
    </row>
    <row r="12" spans="1:22" s="7" customFormat="1" x14ac:dyDescent="0.3">
      <c r="A12" s="122" t="s">
        <v>152</v>
      </c>
      <c r="B12" s="86"/>
      <c r="C12" s="86"/>
      <c r="D12" s="86"/>
      <c r="E12" s="86"/>
      <c r="F12" s="86"/>
      <c r="G12" s="86"/>
      <c r="H12" s="86"/>
      <c r="I12" s="86"/>
      <c r="J12" s="86"/>
      <c r="K12" s="86"/>
      <c r="L12" s="87"/>
      <c r="M12" s="149">
        <v>18264.37</v>
      </c>
      <c r="N12" s="87"/>
      <c r="O12" s="149">
        <f>38000/2</f>
        <v>19000</v>
      </c>
      <c r="P12" s="87"/>
      <c r="Q12" s="149">
        <v>18472.48</v>
      </c>
      <c r="R12" s="87"/>
      <c r="S12" s="146">
        <f t="shared" si="0"/>
        <v>101.1394315818175</v>
      </c>
      <c r="T12" s="87"/>
      <c r="U12" s="146">
        <f t="shared" si="1"/>
        <v>97.223578947368424</v>
      </c>
      <c r="V12" s="87"/>
    </row>
    <row r="13" spans="1:22" x14ac:dyDescent="0.3">
      <c r="A13" s="136" t="s">
        <v>153</v>
      </c>
      <c r="B13" s="86"/>
      <c r="C13" s="86"/>
      <c r="D13" s="86"/>
      <c r="E13" s="86"/>
      <c r="F13" s="86"/>
      <c r="G13" s="86"/>
      <c r="H13" s="86"/>
      <c r="I13" s="86"/>
      <c r="J13" s="86"/>
      <c r="K13" s="86"/>
      <c r="L13" s="87"/>
      <c r="M13" s="118">
        <v>18264.37</v>
      </c>
      <c r="N13" s="87"/>
      <c r="O13" s="118">
        <f>38000/2</f>
        <v>19000</v>
      </c>
      <c r="P13" s="87"/>
      <c r="Q13" s="118">
        <v>18472.48</v>
      </c>
      <c r="R13" s="87"/>
      <c r="S13" s="148">
        <f t="shared" si="0"/>
        <v>101.1394315818175</v>
      </c>
      <c r="T13" s="87"/>
      <c r="U13" s="148">
        <f t="shared" si="1"/>
        <v>97.223578947368424</v>
      </c>
      <c r="V13" s="87"/>
    </row>
    <row r="14" spans="1:22" s="7" customFormat="1" x14ac:dyDescent="0.3">
      <c r="A14" s="122" t="s">
        <v>154</v>
      </c>
      <c r="B14" s="86"/>
      <c r="C14" s="86"/>
      <c r="D14" s="86"/>
      <c r="E14" s="86"/>
      <c r="F14" s="86"/>
      <c r="G14" s="86"/>
      <c r="H14" s="86"/>
      <c r="I14" s="86"/>
      <c r="J14" s="86"/>
      <c r="K14" s="86"/>
      <c r="L14" s="87"/>
      <c r="M14" s="149">
        <v>57427.73</v>
      </c>
      <c r="N14" s="87"/>
      <c r="O14" s="149">
        <f>SUM(O15:P17)</f>
        <v>182340.5</v>
      </c>
      <c r="P14" s="87"/>
      <c r="Q14" s="149">
        <f>SUM(Q15:R17)</f>
        <v>323241.17000000004</v>
      </c>
      <c r="R14" s="87"/>
      <c r="S14" s="146">
        <f t="shared" si="0"/>
        <v>562.86600567356584</v>
      </c>
      <c r="T14" s="87"/>
      <c r="U14" s="146">
        <f t="shared" si="1"/>
        <v>177.27338139360157</v>
      </c>
      <c r="V14" s="87"/>
    </row>
    <row r="15" spans="1:22" x14ac:dyDescent="0.3">
      <c r="A15" s="136" t="s">
        <v>155</v>
      </c>
      <c r="B15" s="86"/>
      <c r="C15" s="86"/>
      <c r="D15" s="86"/>
      <c r="E15" s="86"/>
      <c r="F15" s="86"/>
      <c r="G15" s="86"/>
      <c r="H15" s="86"/>
      <c r="I15" s="86"/>
      <c r="J15" s="86"/>
      <c r="K15" s="86"/>
      <c r="L15" s="87"/>
      <c r="M15" s="118">
        <v>0</v>
      </c>
      <c r="N15" s="87"/>
      <c r="O15" s="118">
        <v>42235</v>
      </c>
      <c r="P15" s="87"/>
      <c r="Q15" s="118">
        <v>40787.57</v>
      </c>
      <c r="R15" s="87"/>
      <c r="S15" s="148">
        <v>0</v>
      </c>
      <c r="T15" s="87"/>
      <c r="U15" s="148">
        <v>0</v>
      </c>
      <c r="V15" s="87"/>
    </row>
    <row r="16" spans="1:22" x14ac:dyDescent="0.3">
      <c r="A16" s="136" t="s">
        <v>156</v>
      </c>
      <c r="B16" s="86"/>
      <c r="C16" s="86"/>
      <c r="D16" s="86"/>
      <c r="E16" s="86"/>
      <c r="F16" s="86"/>
      <c r="G16" s="86"/>
      <c r="H16" s="86"/>
      <c r="I16" s="86"/>
      <c r="J16" s="86"/>
      <c r="K16" s="86"/>
      <c r="L16" s="87"/>
      <c r="M16" s="118">
        <v>57427.73</v>
      </c>
      <c r="N16" s="87"/>
      <c r="O16" s="118">
        <v>45068</v>
      </c>
      <c r="P16" s="87"/>
      <c r="Q16" s="118">
        <v>92378.6</v>
      </c>
      <c r="R16" s="87"/>
      <c r="S16" s="148">
        <f t="shared" ref="S16:S25" si="2">+Q16/M16*100</f>
        <v>160.86061559459168</v>
      </c>
      <c r="T16" s="87"/>
      <c r="U16" s="148">
        <f>+Q16/O16*100</f>
        <v>204.97603621194642</v>
      </c>
      <c r="V16" s="87"/>
    </row>
    <row r="17" spans="1:22" x14ac:dyDescent="0.3">
      <c r="A17" s="136" t="s">
        <v>157</v>
      </c>
      <c r="B17" s="86"/>
      <c r="C17" s="86"/>
      <c r="D17" s="86"/>
      <c r="E17" s="86"/>
      <c r="F17" s="86"/>
      <c r="G17" s="86"/>
      <c r="H17" s="86"/>
      <c r="I17" s="86"/>
      <c r="J17" s="86"/>
      <c r="K17" s="86"/>
      <c r="L17" s="87"/>
      <c r="M17" s="118">
        <v>0</v>
      </c>
      <c r="N17" s="87"/>
      <c r="O17" s="118">
        <v>95037.5</v>
      </c>
      <c r="P17" s="87"/>
      <c r="Q17" s="118">
        <v>190075</v>
      </c>
      <c r="R17" s="87"/>
      <c r="S17" s="148" t="e">
        <f t="shared" si="2"/>
        <v>#DIV/0!</v>
      </c>
      <c r="T17" s="87"/>
      <c r="U17" s="148">
        <f>+Q17/O17*100</f>
        <v>200</v>
      </c>
      <c r="V17" s="87"/>
    </row>
    <row r="18" spans="1:22" s="7" customFormat="1" x14ac:dyDescent="0.3">
      <c r="A18" s="157" t="s">
        <v>158</v>
      </c>
      <c r="B18" s="86"/>
      <c r="C18" s="86"/>
      <c r="D18" s="86"/>
      <c r="E18" s="86"/>
      <c r="F18" s="86"/>
      <c r="G18" s="86"/>
      <c r="H18" s="86"/>
      <c r="I18" s="86"/>
      <c r="J18" s="86"/>
      <c r="K18" s="86"/>
      <c r="L18" s="87"/>
      <c r="M18" s="156">
        <v>120</v>
      </c>
      <c r="N18" s="87"/>
      <c r="O18" s="138">
        <v>0</v>
      </c>
      <c r="P18" s="87"/>
      <c r="Q18" s="138">
        <v>0</v>
      </c>
      <c r="R18" s="87"/>
      <c r="S18" s="146">
        <f t="shared" si="2"/>
        <v>0</v>
      </c>
      <c r="T18" s="87"/>
      <c r="U18" s="146">
        <v>0</v>
      </c>
      <c r="V18" s="87"/>
    </row>
    <row r="19" spans="1:22" x14ac:dyDescent="0.3">
      <c r="A19" s="166" t="s">
        <v>159</v>
      </c>
      <c r="B19" s="86"/>
      <c r="C19" s="86"/>
      <c r="D19" s="86"/>
      <c r="E19" s="86"/>
      <c r="F19" s="86"/>
      <c r="G19" s="86"/>
      <c r="H19" s="86"/>
      <c r="I19" s="86"/>
      <c r="J19" s="86"/>
      <c r="K19" s="86"/>
      <c r="L19" s="86"/>
      <c r="M19" s="160">
        <v>120</v>
      </c>
      <c r="N19" s="114"/>
      <c r="O19" s="113">
        <v>0</v>
      </c>
      <c r="P19" s="114"/>
      <c r="Q19" s="113">
        <v>0</v>
      </c>
      <c r="R19" s="114"/>
      <c r="S19" s="147">
        <f t="shared" si="2"/>
        <v>0</v>
      </c>
      <c r="T19" s="114"/>
      <c r="U19" s="148">
        <v>0</v>
      </c>
      <c r="V19" s="87"/>
    </row>
    <row r="20" spans="1:22" s="39" customFormat="1" x14ac:dyDescent="0.3">
      <c r="A20" s="167" t="s">
        <v>160</v>
      </c>
      <c r="B20" s="86"/>
      <c r="C20" s="86"/>
      <c r="D20" s="86"/>
      <c r="E20" s="86"/>
      <c r="F20" s="86"/>
      <c r="G20" s="86"/>
      <c r="H20" s="86"/>
      <c r="I20" s="86"/>
      <c r="J20" s="86"/>
      <c r="K20" s="86"/>
      <c r="L20" s="87"/>
      <c r="M20" s="150">
        <v>2795084.66</v>
      </c>
      <c r="N20" s="87"/>
      <c r="O20" s="150">
        <f>5001481/2</f>
        <v>2500740.5</v>
      </c>
      <c r="P20" s="87"/>
      <c r="Q20" s="150">
        <f>SUM(Q21,Q23,Q25)</f>
        <v>2454158.7800000003</v>
      </c>
      <c r="R20" s="87"/>
      <c r="S20" s="163">
        <f t="shared" si="2"/>
        <v>87.802663551521903</v>
      </c>
      <c r="T20" s="87"/>
      <c r="U20" s="163">
        <f t="shared" ref="U20:U28" si="3">+Q20/O20*100</f>
        <v>98.137282936794136</v>
      </c>
      <c r="V20" s="87"/>
    </row>
    <row r="21" spans="1:22" s="7" customFormat="1" x14ac:dyDescent="0.3">
      <c r="A21" s="122" t="s">
        <v>150</v>
      </c>
      <c r="B21" s="86"/>
      <c r="C21" s="86"/>
      <c r="D21" s="86"/>
      <c r="E21" s="86"/>
      <c r="F21" s="86"/>
      <c r="G21" s="86"/>
      <c r="H21" s="86"/>
      <c r="I21" s="86"/>
      <c r="J21" s="86"/>
      <c r="K21" s="86"/>
      <c r="L21" s="87"/>
      <c r="M21" s="149">
        <v>2610023.69</v>
      </c>
      <c r="N21" s="87"/>
      <c r="O21" s="149">
        <f>4598800/2</f>
        <v>2299400</v>
      </c>
      <c r="P21" s="87"/>
      <c r="Q21" s="149">
        <v>2270439.19</v>
      </c>
      <c r="R21" s="87"/>
      <c r="S21" s="146">
        <f t="shared" si="2"/>
        <v>86.989217710893655</v>
      </c>
      <c r="T21" s="87"/>
      <c r="U21" s="146">
        <f t="shared" si="3"/>
        <v>98.740505784117587</v>
      </c>
      <c r="V21" s="87"/>
    </row>
    <row r="22" spans="1:22" x14ac:dyDescent="0.3">
      <c r="A22" s="136" t="s">
        <v>151</v>
      </c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7"/>
      <c r="M22" s="118">
        <v>2610023.69</v>
      </c>
      <c r="N22" s="87"/>
      <c r="O22" s="118">
        <f>4598800/2</f>
        <v>2299400</v>
      </c>
      <c r="P22" s="87"/>
      <c r="Q22" s="118">
        <v>2270439.19</v>
      </c>
      <c r="R22" s="87"/>
      <c r="S22" s="148">
        <f t="shared" si="2"/>
        <v>86.989217710893655</v>
      </c>
      <c r="T22" s="87"/>
      <c r="U22" s="148">
        <f t="shared" si="3"/>
        <v>98.740505784117587</v>
      </c>
      <c r="V22" s="87"/>
    </row>
    <row r="23" spans="1:22" s="7" customFormat="1" x14ac:dyDescent="0.3">
      <c r="A23" s="122" t="s">
        <v>152</v>
      </c>
      <c r="B23" s="86"/>
      <c r="C23" s="86"/>
      <c r="D23" s="86"/>
      <c r="E23" s="86"/>
      <c r="F23" s="86"/>
      <c r="G23" s="86"/>
      <c r="H23" s="86"/>
      <c r="I23" s="86"/>
      <c r="J23" s="86"/>
      <c r="K23" s="86"/>
      <c r="L23" s="87"/>
      <c r="M23" s="149">
        <v>3827.9</v>
      </c>
      <c r="N23" s="87"/>
      <c r="O23" s="149">
        <f>38000/2</f>
        <v>19000</v>
      </c>
      <c r="P23" s="87"/>
      <c r="Q23" s="149">
        <v>11018.68</v>
      </c>
      <c r="R23" s="87"/>
      <c r="S23" s="146">
        <f t="shared" si="2"/>
        <v>287.85182476031241</v>
      </c>
      <c r="T23" s="87"/>
      <c r="U23" s="146">
        <f t="shared" si="3"/>
        <v>57.993052631578948</v>
      </c>
      <c r="V23" s="87"/>
    </row>
    <row r="24" spans="1:22" x14ac:dyDescent="0.3">
      <c r="A24" s="136" t="s">
        <v>153</v>
      </c>
      <c r="B24" s="86"/>
      <c r="C24" s="86"/>
      <c r="D24" s="86"/>
      <c r="E24" s="86"/>
      <c r="F24" s="86"/>
      <c r="G24" s="86"/>
      <c r="H24" s="86"/>
      <c r="I24" s="86"/>
      <c r="J24" s="86"/>
      <c r="K24" s="86"/>
      <c r="L24" s="87"/>
      <c r="M24" s="118">
        <v>3827.9</v>
      </c>
      <c r="N24" s="87"/>
      <c r="O24" s="118">
        <f>38000/2</f>
        <v>19000</v>
      </c>
      <c r="P24" s="87"/>
      <c r="Q24" s="118">
        <v>11018.68</v>
      </c>
      <c r="R24" s="87"/>
      <c r="S24" s="148">
        <f t="shared" si="2"/>
        <v>287.85182476031241</v>
      </c>
      <c r="T24" s="87"/>
      <c r="U24" s="148">
        <f t="shared" si="3"/>
        <v>57.993052631578948</v>
      </c>
      <c r="V24" s="87"/>
    </row>
    <row r="25" spans="1:22" s="7" customFormat="1" x14ac:dyDescent="0.3">
      <c r="A25" s="122" t="s">
        <v>154</v>
      </c>
      <c r="B25" s="86"/>
      <c r="C25" s="86"/>
      <c r="D25" s="86"/>
      <c r="E25" s="86"/>
      <c r="F25" s="86"/>
      <c r="G25" s="86"/>
      <c r="H25" s="86"/>
      <c r="I25" s="86"/>
      <c r="J25" s="86"/>
      <c r="K25" s="86"/>
      <c r="L25" s="87"/>
      <c r="M25" s="149">
        <v>181233.07</v>
      </c>
      <c r="N25" s="87"/>
      <c r="O25" s="149">
        <f>364681/2</f>
        <v>182340.5</v>
      </c>
      <c r="P25" s="87"/>
      <c r="Q25" s="149">
        <v>172700.91</v>
      </c>
      <c r="R25" s="87"/>
      <c r="S25" s="146">
        <f t="shared" si="2"/>
        <v>95.292161634739188</v>
      </c>
      <c r="T25" s="87"/>
      <c r="U25" s="146">
        <f t="shared" si="3"/>
        <v>94.713412544113893</v>
      </c>
      <c r="V25" s="87"/>
    </row>
    <row r="26" spans="1:22" x14ac:dyDescent="0.3">
      <c r="A26" s="136" t="s">
        <v>155</v>
      </c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87"/>
      <c r="M26" s="118">
        <v>0</v>
      </c>
      <c r="N26" s="87"/>
      <c r="O26" s="118">
        <v>42235</v>
      </c>
      <c r="P26" s="87"/>
      <c r="Q26" s="118">
        <v>52635.39</v>
      </c>
      <c r="R26" s="87"/>
      <c r="S26" s="148">
        <v>0</v>
      </c>
      <c r="T26" s="87"/>
      <c r="U26" s="148">
        <f t="shared" si="3"/>
        <v>124.62505031372085</v>
      </c>
      <c r="V26" s="87"/>
    </row>
    <row r="27" spans="1:22" x14ac:dyDescent="0.3">
      <c r="A27" s="136" t="s">
        <v>156</v>
      </c>
      <c r="B27" s="86"/>
      <c r="C27" s="86"/>
      <c r="D27" s="86"/>
      <c r="E27" s="86"/>
      <c r="F27" s="86"/>
      <c r="G27" s="86"/>
      <c r="H27" s="86"/>
      <c r="I27" s="86"/>
      <c r="J27" s="86"/>
      <c r="K27" s="86"/>
      <c r="L27" s="87"/>
      <c r="M27" s="118">
        <v>115127.28</v>
      </c>
      <c r="N27" s="87"/>
      <c r="O27" s="118">
        <v>45068</v>
      </c>
      <c r="P27" s="87"/>
      <c r="Q27" s="118">
        <v>50526.58</v>
      </c>
      <c r="R27" s="87"/>
      <c r="S27" s="148">
        <f>+Q27/M27*100</f>
        <v>43.887582508680829</v>
      </c>
      <c r="T27" s="87"/>
      <c r="U27" s="148">
        <f t="shared" si="3"/>
        <v>112.11187538830212</v>
      </c>
      <c r="V27" s="87"/>
    </row>
    <row r="28" spans="1:22" ht="16.2" customHeight="1" thickBot="1" x14ac:dyDescent="0.35">
      <c r="A28" s="170" t="s">
        <v>157</v>
      </c>
      <c r="B28" s="133"/>
      <c r="C28" s="133"/>
      <c r="D28" s="133"/>
      <c r="E28" s="133"/>
      <c r="F28" s="133"/>
      <c r="G28" s="133"/>
      <c r="H28" s="133"/>
      <c r="I28" s="133"/>
      <c r="J28" s="133"/>
      <c r="K28" s="133"/>
      <c r="L28" s="129"/>
      <c r="M28" s="159">
        <v>66105.789999999994</v>
      </c>
      <c r="N28" s="129"/>
      <c r="O28" s="159">
        <f>190075/2</f>
        <v>95037.5</v>
      </c>
      <c r="P28" s="129"/>
      <c r="Q28" s="159">
        <v>69538.94</v>
      </c>
      <c r="R28" s="129"/>
      <c r="S28" s="155">
        <f>+Q28/M28*100</f>
        <v>105.19341800468614</v>
      </c>
      <c r="T28" s="129"/>
      <c r="U28" s="155">
        <f t="shared" si="3"/>
        <v>73.170001315270298</v>
      </c>
      <c r="V28" s="129"/>
    </row>
    <row r="29" spans="1:22" x14ac:dyDescent="0.3">
      <c r="A29" s="158"/>
      <c r="B29" s="101"/>
      <c r="C29" s="101"/>
      <c r="D29" s="101"/>
      <c r="E29" s="101"/>
      <c r="F29" s="101"/>
      <c r="G29" s="101"/>
      <c r="H29" s="101"/>
      <c r="I29" s="101"/>
      <c r="J29" s="101"/>
      <c r="K29" s="101"/>
      <c r="L29" s="101"/>
      <c r="M29" s="158"/>
      <c r="N29" s="101"/>
      <c r="O29" s="158"/>
      <c r="P29" s="101"/>
      <c r="Q29" s="158"/>
      <c r="R29" s="101"/>
      <c r="S29" s="171"/>
      <c r="T29" s="169"/>
      <c r="U29" s="171"/>
      <c r="V29" s="169"/>
    </row>
  </sheetData>
  <mergeCells count="143">
    <mergeCell ref="A28:L28"/>
    <mergeCell ref="M28:N28"/>
    <mergeCell ref="Q22:R22"/>
    <mergeCell ref="A9:L9"/>
    <mergeCell ref="O12:P12"/>
    <mergeCell ref="S29:T29"/>
    <mergeCell ref="A11:L11"/>
    <mergeCell ref="U29:V29"/>
    <mergeCell ref="M14:N14"/>
    <mergeCell ref="U23:V23"/>
    <mergeCell ref="O14:P14"/>
    <mergeCell ref="O13:P13"/>
    <mergeCell ref="M20:N20"/>
    <mergeCell ref="U11:V11"/>
    <mergeCell ref="U25:V25"/>
    <mergeCell ref="A29:L29"/>
    <mergeCell ref="U12:V12"/>
    <mergeCell ref="U21:V21"/>
    <mergeCell ref="M26:N26"/>
    <mergeCell ref="M29:N29"/>
    <mergeCell ref="M23:N23"/>
    <mergeCell ref="O23:P23"/>
    <mergeCell ref="S26:T26"/>
    <mergeCell ref="U26:V26"/>
    <mergeCell ref="A2:B2"/>
    <mergeCell ref="A10:L10"/>
    <mergeCell ref="A19:L19"/>
    <mergeCell ref="A3:B3"/>
    <mergeCell ref="O22:P22"/>
    <mergeCell ref="A20:L20"/>
    <mergeCell ref="M15:N15"/>
    <mergeCell ref="M12:N12"/>
    <mergeCell ref="A13:L13"/>
    <mergeCell ref="A4:B4"/>
    <mergeCell ref="A15:L15"/>
    <mergeCell ref="A5:U5"/>
    <mergeCell ref="U14:V14"/>
    <mergeCell ref="S22:T22"/>
    <mergeCell ref="U22:V22"/>
    <mergeCell ref="S12:T12"/>
    <mergeCell ref="Q8:R8"/>
    <mergeCell ref="S8:T8"/>
    <mergeCell ref="A6:U6"/>
    <mergeCell ref="A16:L16"/>
    <mergeCell ref="U9:V9"/>
    <mergeCell ref="Q21:R21"/>
    <mergeCell ref="S21:T21"/>
    <mergeCell ref="U15:V15"/>
    <mergeCell ref="U20:V20"/>
    <mergeCell ref="A8:L8"/>
    <mergeCell ref="Q10:R10"/>
    <mergeCell ref="A17:L17"/>
    <mergeCell ref="Q19:R19"/>
    <mergeCell ref="M22:N22"/>
    <mergeCell ref="Q16:R16"/>
    <mergeCell ref="O7:P7"/>
    <mergeCell ref="Q13:R13"/>
    <mergeCell ref="Q7:R7"/>
    <mergeCell ref="U13:V13"/>
    <mergeCell ref="U7:V7"/>
    <mergeCell ref="M7:N7"/>
    <mergeCell ref="S15:T15"/>
    <mergeCell ref="U8:V8"/>
    <mergeCell ref="U10:V10"/>
    <mergeCell ref="S9:T9"/>
    <mergeCell ref="M8:N8"/>
    <mergeCell ref="O8:P8"/>
    <mergeCell ref="Q9:R9"/>
    <mergeCell ref="Q27:R27"/>
    <mergeCell ref="M17:N17"/>
    <mergeCell ref="O17:P17"/>
    <mergeCell ref="O11:P11"/>
    <mergeCell ref="Q17:R17"/>
    <mergeCell ref="Q11:R11"/>
    <mergeCell ref="M19:N19"/>
    <mergeCell ref="Q12:R12"/>
    <mergeCell ref="M16:N16"/>
    <mergeCell ref="O16:P16"/>
    <mergeCell ref="O19:P19"/>
    <mergeCell ref="O29:P29"/>
    <mergeCell ref="Q29:R29"/>
    <mergeCell ref="Q23:R23"/>
    <mergeCell ref="S23:T23"/>
    <mergeCell ref="M21:N21"/>
    <mergeCell ref="O21:P21"/>
    <mergeCell ref="S24:T24"/>
    <mergeCell ref="U24:V24"/>
    <mergeCell ref="M27:N27"/>
    <mergeCell ref="M24:N24"/>
    <mergeCell ref="U28:V28"/>
    <mergeCell ref="O27:P27"/>
    <mergeCell ref="O28:P28"/>
    <mergeCell ref="Q28:R28"/>
    <mergeCell ref="O26:P26"/>
    <mergeCell ref="Q26:R26"/>
    <mergeCell ref="M25:N25"/>
    <mergeCell ref="O25:P25"/>
    <mergeCell ref="S7:T7"/>
    <mergeCell ref="M10:N10"/>
    <mergeCell ref="U16:V16"/>
    <mergeCell ref="U17:V17"/>
    <mergeCell ref="S16:T16"/>
    <mergeCell ref="A7:L7"/>
    <mergeCell ref="O10:P10"/>
    <mergeCell ref="S28:T28"/>
    <mergeCell ref="O18:P18"/>
    <mergeCell ref="Q24:R24"/>
    <mergeCell ref="Q18:R18"/>
    <mergeCell ref="A27:L27"/>
    <mergeCell ref="S18:T18"/>
    <mergeCell ref="S27:T27"/>
    <mergeCell ref="U27:V27"/>
    <mergeCell ref="U18:V18"/>
    <mergeCell ref="A24:L24"/>
    <mergeCell ref="U19:V19"/>
    <mergeCell ref="M18:N18"/>
    <mergeCell ref="M9:N9"/>
    <mergeCell ref="O9:P9"/>
    <mergeCell ref="A18:L18"/>
    <mergeCell ref="M11:N11"/>
    <mergeCell ref="O20:P20"/>
    <mergeCell ref="A26:L26"/>
    <mergeCell ref="A23:L23"/>
    <mergeCell ref="S10:T10"/>
    <mergeCell ref="S19:T19"/>
    <mergeCell ref="A12:L12"/>
    <mergeCell ref="S11:T11"/>
    <mergeCell ref="S17:T17"/>
    <mergeCell ref="Q25:R25"/>
    <mergeCell ref="S25:T25"/>
    <mergeCell ref="O24:P24"/>
    <mergeCell ref="O15:P15"/>
    <mergeCell ref="A21:L21"/>
    <mergeCell ref="Q20:R20"/>
    <mergeCell ref="Q14:R14"/>
    <mergeCell ref="A22:L22"/>
    <mergeCell ref="A14:L14"/>
    <mergeCell ref="M13:N13"/>
    <mergeCell ref="Q15:R15"/>
    <mergeCell ref="A25:L25"/>
    <mergeCell ref="S14:T14"/>
    <mergeCell ref="S13:T13"/>
    <mergeCell ref="S20:T20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11"/>
  <sheetViews>
    <sheetView tabSelected="1" workbookViewId="0">
      <selection activeCell="F15" sqref="F15"/>
    </sheetView>
  </sheetViews>
  <sheetFormatPr defaultRowHeight="15.6" x14ac:dyDescent="0.3"/>
  <cols>
    <col min="1" max="3" width="8.88671875" style="13" customWidth="1"/>
    <col min="4" max="4" width="10.109375" style="13" customWidth="1"/>
    <col min="5" max="5" width="8.88671875" style="13" customWidth="1"/>
    <col min="6" max="6" width="15.5546875" style="13" customWidth="1"/>
    <col min="7" max="12" width="8.88671875" style="13" customWidth="1"/>
    <col min="13" max="13" width="8.88671875" style="33" customWidth="1"/>
    <col min="14" max="14" width="5.33203125" style="33" customWidth="1"/>
    <col min="15" max="15" width="8.88671875" style="33" customWidth="1"/>
    <col min="16" max="16" width="5.33203125" style="33" customWidth="1"/>
  </cols>
  <sheetData>
    <row r="1" spans="1:16" s="24" customFormat="1" x14ac:dyDescent="0.3">
      <c r="A1" s="17" t="s">
        <v>0</v>
      </c>
      <c r="B1" s="17"/>
      <c r="C1" s="21"/>
      <c r="D1" s="22"/>
      <c r="E1" s="17"/>
      <c r="F1" s="17"/>
      <c r="G1" s="17"/>
      <c r="H1" s="17"/>
      <c r="I1" s="17"/>
      <c r="J1" s="17"/>
      <c r="K1" s="17"/>
      <c r="L1" s="17"/>
      <c r="M1" s="36"/>
      <c r="N1" s="36"/>
      <c r="O1" s="36"/>
      <c r="P1" s="36"/>
    </row>
    <row r="2" spans="1:16" x14ac:dyDescent="0.3">
      <c r="A2" s="103" t="s">
        <v>1</v>
      </c>
      <c r="B2" s="101"/>
    </row>
    <row r="3" spans="1:16" x14ac:dyDescent="0.3">
      <c r="A3" s="103" t="s">
        <v>2</v>
      </c>
      <c r="B3" s="101"/>
    </row>
    <row r="4" spans="1:16" x14ac:dyDescent="0.3">
      <c r="A4" s="103" t="s">
        <v>3</v>
      </c>
      <c r="B4" s="101"/>
    </row>
    <row r="5" spans="1:16" s="4" customFormat="1" ht="18" customHeight="1" x14ac:dyDescent="0.35">
      <c r="A5" s="95" t="s">
        <v>161</v>
      </c>
      <c r="B5" s="175"/>
      <c r="C5" s="175"/>
      <c r="D5" s="175"/>
      <c r="E5" s="175"/>
      <c r="F5" s="175"/>
      <c r="G5" s="175"/>
      <c r="H5" s="175"/>
      <c r="I5" s="175"/>
      <c r="J5" s="175"/>
      <c r="K5" s="175"/>
      <c r="L5" s="175"/>
      <c r="M5" s="175"/>
      <c r="N5" s="175"/>
      <c r="O5" s="175"/>
      <c r="P5" s="175"/>
    </row>
    <row r="6" spans="1:16" x14ac:dyDescent="0.3">
      <c r="A6" s="100" t="s">
        <v>5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41"/>
      <c r="N6" s="141"/>
      <c r="O6" s="141"/>
      <c r="P6" s="141"/>
    </row>
    <row r="7" spans="1:16" s="48" customFormat="1" ht="16.2" customHeight="1" x14ac:dyDescent="0.35">
      <c r="A7" s="178" t="s">
        <v>162</v>
      </c>
      <c r="B7" s="86"/>
      <c r="C7" s="86"/>
      <c r="D7" s="86"/>
      <c r="E7" s="86"/>
      <c r="F7" s="87"/>
      <c r="G7" s="178" t="s">
        <v>6</v>
      </c>
      <c r="H7" s="87"/>
      <c r="I7" s="178" t="s">
        <v>7</v>
      </c>
      <c r="J7" s="87"/>
      <c r="K7" s="178" t="s">
        <v>8</v>
      </c>
      <c r="L7" s="87"/>
      <c r="M7" s="172" t="s">
        <v>9</v>
      </c>
      <c r="N7" s="87"/>
      <c r="O7" s="172" t="s">
        <v>10</v>
      </c>
      <c r="P7" s="87"/>
    </row>
    <row r="8" spans="1:16" x14ac:dyDescent="0.3">
      <c r="A8" s="104"/>
      <c r="B8" s="86"/>
      <c r="C8" s="86"/>
      <c r="D8" s="86"/>
      <c r="E8" s="86"/>
      <c r="F8" s="87"/>
      <c r="G8" s="104" t="s">
        <v>18</v>
      </c>
      <c r="H8" s="87"/>
      <c r="I8" s="104" t="s">
        <v>18</v>
      </c>
      <c r="J8" s="87"/>
      <c r="K8" s="104" t="s">
        <v>18</v>
      </c>
      <c r="L8" s="87"/>
      <c r="M8" s="174" t="s">
        <v>19</v>
      </c>
      <c r="N8" s="87"/>
      <c r="O8" s="174" t="s">
        <v>19</v>
      </c>
      <c r="P8" s="87"/>
    </row>
    <row r="9" spans="1:16" s="7" customFormat="1" x14ac:dyDescent="0.3">
      <c r="A9" s="85" t="s">
        <v>163</v>
      </c>
      <c r="B9" s="86"/>
      <c r="C9" s="86"/>
      <c r="D9" s="86"/>
      <c r="E9" s="86"/>
      <c r="F9" s="87"/>
      <c r="G9" s="177">
        <v>2576061.8199999998</v>
      </c>
      <c r="H9" s="87"/>
      <c r="I9" s="177">
        <f>5001481/2</f>
        <v>2500740.5</v>
      </c>
      <c r="J9" s="87"/>
      <c r="K9" s="177">
        <v>2454158.7799999998</v>
      </c>
      <c r="L9" s="87"/>
      <c r="M9" s="180">
        <f>+K9/I9*100</f>
        <v>98.137282936794108</v>
      </c>
      <c r="N9" s="87"/>
      <c r="O9" s="180">
        <f>+K9/G9*100</f>
        <v>95.267852694622064</v>
      </c>
      <c r="P9" s="87"/>
    </row>
    <row r="10" spans="1:16" s="12" customFormat="1" x14ac:dyDescent="0.3">
      <c r="A10" s="173" t="s">
        <v>164</v>
      </c>
      <c r="B10" s="86"/>
      <c r="C10" s="86"/>
      <c r="D10" s="86"/>
      <c r="E10" s="86"/>
      <c r="F10" s="87"/>
      <c r="G10" s="179">
        <v>2576061.8199999998</v>
      </c>
      <c r="H10" s="87"/>
      <c r="I10" s="179">
        <f>5001481/2</f>
        <v>2500740.5</v>
      </c>
      <c r="J10" s="87"/>
      <c r="K10" s="179">
        <v>2454158.7799999998</v>
      </c>
      <c r="L10" s="87"/>
      <c r="M10" s="176">
        <f>+K10/I10*100</f>
        <v>98.137282936794108</v>
      </c>
      <c r="N10" s="87"/>
      <c r="O10" s="176">
        <f>+K10/G10*100</f>
        <v>95.267852694622064</v>
      </c>
      <c r="P10" s="87"/>
    </row>
    <row r="11" spans="1:16" s="12" customFormat="1" x14ac:dyDescent="0.3">
      <c r="A11" s="173" t="s">
        <v>165</v>
      </c>
      <c r="B11" s="86"/>
      <c r="C11" s="86"/>
      <c r="D11" s="86"/>
      <c r="E11" s="86"/>
      <c r="F11" s="87"/>
      <c r="G11" s="179">
        <v>2576061.8199999998</v>
      </c>
      <c r="H11" s="87"/>
      <c r="I11" s="179">
        <f>5001481/2</f>
        <v>2500740.5</v>
      </c>
      <c r="J11" s="87"/>
      <c r="K11" s="179">
        <v>2454158.7799999998</v>
      </c>
      <c r="L11" s="87"/>
      <c r="M11" s="176">
        <f>+K11/I11*100</f>
        <v>98.137282936794108</v>
      </c>
      <c r="N11" s="87"/>
      <c r="O11" s="176">
        <f>+K11/G11*100</f>
        <v>95.267852694622064</v>
      </c>
      <c r="P11" s="87"/>
    </row>
  </sheetData>
  <mergeCells count="35">
    <mergeCell ref="O11:P11"/>
    <mergeCell ref="I10:J10"/>
    <mergeCell ref="K10:L10"/>
    <mergeCell ref="G9:H9"/>
    <mergeCell ref="I9:J9"/>
    <mergeCell ref="G11:H11"/>
    <mergeCell ref="I11:J11"/>
    <mergeCell ref="O9:P9"/>
    <mergeCell ref="K11:L11"/>
    <mergeCell ref="M11:N11"/>
    <mergeCell ref="M9:N9"/>
    <mergeCell ref="G10:H10"/>
    <mergeCell ref="M10:N10"/>
    <mergeCell ref="A11:F11"/>
    <mergeCell ref="K7:L7"/>
    <mergeCell ref="A7:F7"/>
    <mergeCell ref="G8:H8"/>
    <mergeCell ref="G7:H7"/>
    <mergeCell ref="I7:J7"/>
    <mergeCell ref="A8:F8"/>
    <mergeCell ref="A3:B3"/>
    <mergeCell ref="M7:N7"/>
    <mergeCell ref="A2:B2"/>
    <mergeCell ref="A10:F10"/>
    <mergeCell ref="K8:L8"/>
    <mergeCell ref="A9:F9"/>
    <mergeCell ref="A6:P6"/>
    <mergeCell ref="I8:J8"/>
    <mergeCell ref="M8:N8"/>
    <mergeCell ref="O8:P8"/>
    <mergeCell ref="A4:B4"/>
    <mergeCell ref="O7:P7"/>
    <mergeCell ref="A5:P5"/>
    <mergeCell ref="O10:P10"/>
    <mergeCell ref="K9:L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13"/>
  <sheetViews>
    <sheetView workbookViewId="0">
      <selection activeCell="A6" sqref="A6:U6"/>
    </sheetView>
  </sheetViews>
  <sheetFormatPr defaultRowHeight="15.6" x14ac:dyDescent="0.3"/>
  <cols>
    <col min="1" max="3" width="8.88671875" style="13" customWidth="1"/>
    <col min="4" max="4" width="10.109375" style="13" customWidth="1"/>
    <col min="5" max="12" width="8.88671875" style="13" customWidth="1"/>
    <col min="13" max="13" width="5.109375" style="13" customWidth="1"/>
    <col min="14" max="14" width="4.5546875" style="13" customWidth="1"/>
    <col min="15" max="15" width="8.88671875" style="13" hidden="1" customWidth="1"/>
    <col min="16" max="19" width="8.88671875" style="13" customWidth="1"/>
    <col min="20" max="20" width="8.88671875" style="14" customWidth="1"/>
    <col min="21" max="21" width="4.5546875" style="14" customWidth="1"/>
    <col min="22" max="22" width="8.88671875" style="13" customWidth="1"/>
  </cols>
  <sheetData>
    <row r="1" spans="1:22" s="24" customFormat="1" x14ac:dyDescent="0.3">
      <c r="A1" s="17" t="s">
        <v>0</v>
      </c>
      <c r="B1" s="17"/>
      <c r="C1" s="21"/>
      <c r="D1" s="22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23"/>
      <c r="U1" s="23"/>
      <c r="V1" s="17"/>
    </row>
    <row r="2" spans="1:22" x14ac:dyDescent="0.3">
      <c r="A2" s="103" t="s">
        <v>1</v>
      </c>
      <c r="B2" s="101"/>
    </row>
    <row r="3" spans="1:22" x14ac:dyDescent="0.3">
      <c r="A3" s="103" t="s">
        <v>2</v>
      </c>
      <c r="B3" s="101"/>
    </row>
    <row r="4" spans="1:22" x14ac:dyDescent="0.3">
      <c r="A4" s="103" t="s">
        <v>3</v>
      </c>
      <c r="B4" s="101"/>
    </row>
    <row r="5" spans="1:22" s="6" customFormat="1" ht="18" customHeight="1" x14ac:dyDescent="0.35">
      <c r="A5" s="95" t="s">
        <v>166</v>
      </c>
      <c r="B5" s="189"/>
      <c r="C5" s="189"/>
      <c r="D5" s="189"/>
      <c r="E5" s="189"/>
      <c r="F5" s="189"/>
      <c r="G5" s="189"/>
      <c r="H5" s="189"/>
      <c r="I5" s="189"/>
      <c r="J5" s="189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5"/>
    </row>
    <row r="6" spans="1:22" x14ac:dyDescent="0.3">
      <c r="A6" s="100" t="s">
        <v>5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87"/>
      <c r="U6" s="187"/>
    </row>
    <row r="7" spans="1:22" x14ac:dyDescent="0.3">
      <c r="A7" s="100"/>
      <c r="B7" s="101"/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101"/>
      <c r="R7" s="101"/>
      <c r="S7" s="101"/>
      <c r="T7" s="187"/>
      <c r="U7" s="187"/>
    </row>
    <row r="8" spans="1:22" s="48" customFormat="1" ht="16.2" customHeight="1" x14ac:dyDescent="0.35">
      <c r="A8" s="178" t="s">
        <v>167</v>
      </c>
      <c r="B8" s="86"/>
      <c r="C8" s="86"/>
      <c r="D8" s="86"/>
      <c r="E8" s="87"/>
      <c r="F8" s="178" t="s">
        <v>168</v>
      </c>
      <c r="G8" s="86"/>
      <c r="H8" s="86"/>
      <c r="I8" s="86"/>
      <c r="J8" s="86"/>
      <c r="K8" s="86"/>
      <c r="L8" s="86"/>
      <c r="M8" s="86"/>
      <c r="N8" s="86"/>
      <c r="O8" s="87"/>
      <c r="P8" s="178" t="s">
        <v>7</v>
      </c>
      <c r="Q8" s="87"/>
      <c r="R8" s="178" t="s">
        <v>8</v>
      </c>
      <c r="S8" s="87"/>
      <c r="T8" s="172" t="s">
        <v>169</v>
      </c>
      <c r="U8" s="87"/>
      <c r="V8" s="49"/>
    </row>
    <row r="9" spans="1:22" x14ac:dyDescent="0.3">
      <c r="A9" s="183"/>
      <c r="B9" s="86"/>
      <c r="C9" s="86"/>
      <c r="D9" s="86"/>
      <c r="E9" s="87"/>
      <c r="F9" s="183"/>
      <c r="G9" s="86"/>
      <c r="H9" s="86"/>
      <c r="I9" s="86"/>
      <c r="J9" s="86"/>
      <c r="K9" s="86"/>
      <c r="L9" s="86"/>
      <c r="M9" s="86"/>
      <c r="N9" s="86"/>
      <c r="O9" s="87"/>
      <c r="P9" s="183" t="s">
        <v>18</v>
      </c>
      <c r="Q9" s="87"/>
      <c r="R9" s="183" t="s">
        <v>18</v>
      </c>
      <c r="S9" s="87"/>
      <c r="T9" s="185" t="s">
        <v>19</v>
      </c>
      <c r="U9" s="87"/>
    </row>
    <row r="10" spans="1:22" x14ac:dyDescent="0.3">
      <c r="A10" s="105"/>
      <c r="B10" s="86"/>
      <c r="C10" s="86"/>
      <c r="D10" s="86"/>
      <c r="E10" s="87"/>
      <c r="F10" s="186" t="s">
        <v>170</v>
      </c>
      <c r="G10" s="86"/>
      <c r="H10" s="86"/>
      <c r="I10" s="86"/>
      <c r="J10" s="86"/>
      <c r="K10" s="86"/>
      <c r="L10" s="86"/>
      <c r="M10" s="86"/>
      <c r="N10" s="86"/>
      <c r="O10" s="87"/>
      <c r="P10" s="182">
        <f>5001481/2</f>
        <v>2500740.5</v>
      </c>
      <c r="Q10" s="87"/>
      <c r="R10" s="182">
        <v>2454158.7799999998</v>
      </c>
      <c r="S10" s="87"/>
      <c r="T10" s="174">
        <f>+R10/P10*100</f>
        <v>98.137282936794108</v>
      </c>
      <c r="U10" s="87"/>
    </row>
    <row r="11" spans="1:22" s="26" customFormat="1" x14ac:dyDescent="0.3">
      <c r="A11" s="188" t="s">
        <v>171</v>
      </c>
      <c r="B11" s="86"/>
      <c r="C11" s="87"/>
      <c r="D11" s="188" t="s">
        <v>172</v>
      </c>
      <c r="E11" s="87"/>
      <c r="F11" s="184" t="s">
        <v>173</v>
      </c>
      <c r="G11" s="86"/>
      <c r="H11" s="86"/>
      <c r="I11" s="86"/>
      <c r="J11" s="86"/>
      <c r="K11" s="86"/>
      <c r="L11" s="86"/>
      <c r="M11" s="86"/>
      <c r="N11" s="86"/>
      <c r="O11" s="87"/>
      <c r="P11" s="181">
        <f>5001481/2</f>
        <v>2500740.5</v>
      </c>
      <c r="Q11" s="87"/>
      <c r="R11" s="181">
        <v>2454158.7799999998</v>
      </c>
      <c r="S11" s="87"/>
      <c r="T11" s="180">
        <f>+R11/P11*100</f>
        <v>98.137282936794108</v>
      </c>
      <c r="U11" s="87"/>
      <c r="V11" s="25"/>
    </row>
    <row r="12" spans="1:22" s="26" customFormat="1" x14ac:dyDescent="0.3">
      <c r="A12" s="188" t="s">
        <v>174</v>
      </c>
      <c r="B12" s="86"/>
      <c r="C12" s="87"/>
      <c r="D12" s="188" t="s">
        <v>175</v>
      </c>
      <c r="E12" s="87"/>
      <c r="F12" s="184" t="s">
        <v>176</v>
      </c>
      <c r="G12" s="86"/>
      <c r="H12" s="86"/>
      <c r="I12" s="86"/>
      <c r="J12" s="86"/>
      <c r="K12" s="86"/>
      <c r="L12" s="86"/>
      <c r="M12" s="86"/>
      <c r="N12" s="86"/>
      <c r="O12" s="87"/>
      <c r="P12" s="181">
        <f>4605917/2</f>
        <v>2302958.5</v>
      </c>
      <c r="Q12" s="87"/>
      <c r="R12" s="181">
        <v>2308147.92</v>
      </c>
      <c r="S12" s="87"/>
      <c r="T12" s="180">
        <f>+R12/P12*100</f>
        <v>100.22533710442458</v>
      </c>
      <c r="U12" s="87"/>
      <c r="V12" s="25"/>
    </row>
    <row r="13" spans="1:22" x14ac:dyDescent="0.3">
      <c r="T13" s="33"/>
      <c r="U13" s="33"/>
    </row>
  </sheetData>
  <mergeCells count="33">
    <mergeCell ref="A10:E10"/>
    <mergeCell ref="R9:S9"/>
    <mergeCell ref="A9:E9"/>
    <mergeCell ref="R8:S8"/>
    <mergeCell ref="A12:C12"/>
    <mergeCell ref="R12:S12"/>
    <mergeCell ref="D12:E12"/>
    <mergeCell ref="A3:B3"/>
    <mergeCell ref="F10:O10"/>
    <mergeCell ref="A7:U7"/>
    <mergeCell ref="A2:B2"/>
    <mergeCell ref="T11:U11"/>
    <mergeCell ref="T8:U8"/>
    <mergeCell ref="A8:E8"/>
    <mergeCell ref="A4:B4"/>
    <mergeCell ref="A11:C11"/>
    <mergeCell ref="A6:U6"/>
    <mergeCell ref="A5:U5"/>
    <mergeCell ref="P9:Q9"/>
    <mergeCell ref="T10:U10"/>
    <mergeCell ref="D11:E11"/>
    <mergeCell ref="P8:Q8"/>
    <mergeCell ref="F8:O8"/>
    <mergeCell ref="T12:U12"/>
    <mergeCell ref="R11:S11"/>
    <mergeCell ref="P10:Q10"/>
    <mergeCell ref="F9:O9"/>
    <mergeCell ref="R10:S10"/>
    <mergeCell ref="P11:Q11"/>
    <mergeCell ref="F11:O11"/>
    <mergeCell ref="T9:U9"/>
    <mergeCell ref="F12:O12"/>
    <mergeCell ref="P12:Q1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140"/>
  <sheetViews>
    <sheetView workbookViewId="0">
      <selection activeCell="M50" sqref="M50:N50"/>
    </sheetView>
  </sheetViews>
  <sheetFormatPr defaultRowHeight="14.4" x14ac:dyDescent="0.3"/>
  <cols>
    <col min="2" max="2" width="9.109375" customWidth="1"/>
    <col min="8" max="8" width="25.88671875" customWidth="1"/>
    <col min="9" max="12" width="8.88671875" style="54" customWidth="1"/>
    <col min="13" max="14" width="8.88671875" style="55" customWidth="1"/>
  </cols>
  <sheetData>
    <row r="1" spans="1:14" ht="15.6" customHeight="1" x14ac:dyDescent="0.3">
      <c r="A1" s="17" t="s">
        <v>0</v>
      </c>
      <c r="B1" s="17"/>
      <c r="C1" s="21"/>
      <c r="D1" s="22"/>
      <c r="E1" s="16"/>
      <c r="F1" s="16"/>
      <c r="G1" s="16"/>
      <c r="H1" s="16"/>
      <c r="I1" s="51"/>
      <c r="J1" s="51"/>
      <c r="K1" s="52"/>
      <c r="L1" s="52"/>
      <c r="M1" s="37"/>
      <c r="N1" s="37"/>
    </row>
    <row r="2" spans="1:14" ht="15.6" customHeight="1" x14ac:dyDescent="0.3">
      <c r="A2" s="103" t="s">
        <v>1</v>
      </c>
      <c r="B2" s="217"/>
      <c r="C2" s="13"/>
      <c r="D2" s="13"/>
      <c r="E2" s="13"/>
      <c r="F2" s="13"/>
      <c r="G2" s="13"/>
      <c r="H2" s="13"/>
      <c r="I2" s="44"/>
      <c r="J2" s="44"/>
      <c r="K2" s="53"/>
      <c r="L2" s="53"/>
      <c r="M2" s="33"/>
      <c r="N2" s="33"/>
    </row>
    <row r="3" spans="1:14" ht="15.6" customHeight="1" x14ac:dyDescent="0.3">
      <c r="A3" s="103" t="s">
        <v>2</v>
      </c>
      <c r="B3" s="217"/>
      <c r="C3" s="13"/>
      <c r="D3" s="13"/>
      <c r="E3" s="13"/>
      <c r="F3" s="13"/>
      <c r="G3" s="13"/>
      <c r="H3" s="13"/>
      <c r="I3" s="44"/>
      <c r="J3" s="44"/>
      <c r="K3" s="53"/>
      <c r="L3" s="53"/>
      <c r="M3" s="33"/>
      <c r="N3" s="33"/>
    </row>
    <row r="4" spans="1:14" ht="15.6" customHeight="1" x14ac:dyDescent="0.3">
      <c r="A4" s="103" t="s">
        <v>3</v>
      </c>
      <c r="B4" s="217"/>
      <c r="C4" s="13"/>
      <c r="D4" s="13"/>
      <c r="E4" s="13"/>
      <c r="F4" s="13"/>
      <c r="G4" s="13"/>
      <c r="H4" s="13"/>
      <c r="I4" s="44"/>
      <c r="J4" s="44"/>
      <c r="K4" s="53"/>
      <c r="L4" s="53"/>
      <c r="M4" s="33"/>
      <c r="N4" s="33"/>
    </row>
    <row r="5" spans="1:14" ht="15.6" customHeight="1" x14ac:dyDescent="0.3">
      <c r="A5" s="252" t="s">
        <v>177</v>
      </c>
      <c r="B5" s="217"/>
      <c r="C5" s="217"/>
      <c r="D5" s="217"/>
      <c r="E5" s="217"/>
      <c r="F5" s="217"/>
      <c r="G5" s="217"/>
      <c r="H5" s="217"/>
      <c r="I5" s="218"/>
      <c r="J5" s="218"/>
      <c r="K5" s="218"/>
      <c r="L5" s="218"/>
      <c r="M5" s="219"/>
      <c r="N5" s="219"/>
    </row>
    <row r="6" spans="1:14" ht="15.6" customHeight="1" x14ac:dyDescent="0.3">
      <c r="A6" s="216" t="s">
        <v>178</v>
      </c>
      <c r="B6" s="217"/>
      <c r="C6" s="217"/>
      <c r="D6" s="217"/>
      <c r="E6" s="217"/>
      <c r="F6" s="217"/>
      <c r="G6" s="217"/>
      <c r="H6" s="217"/>
      <c r="I6" s="218"/>
      <c r="J6" s="218"/>
      <c r="K6" s="218"/>
      <c r="L6" s="218"/>
      <c r="M6" s="219"/>
      <c r="N6" s="219"/>
    </row>
    <row r="7" spans="1:14" ht="15.6" customHeight="1" x14ac:dyDescent="0.3">
      <c r="A7" s="237" t="s">
        <v>5</v>
      </c>
      <c r="B7" s="165"/>
      <c r="C7" s="165"/>
      <c r="D7" s="165"/>
      <c r="E7" s="165"/>
      <c r="F7" s="165"/>
      <c r="G7" s="165"/>
      <c r="H7" s="165"/>
      <c r="I7" s="165"/>
      <c r="J7" s="165"/>
      <c r="K7" s="165"/>
      <c r="L7" s="165"/>
      <c r="M7" s="165"/>
      <c r="N7" s="165"/>
    </row>
    <row r="8" spans="1:14" ht="16.2" customHeight="1" x14ac:dyDescent="0.3">
      <c r="A8" s="229" t="s">
        <v>179</v>
      </c>
      <c r="B8" s="87"/>
      <c r="C8" s="229" t="s">
        <v>180</v>
      </c>
      <c r="D8" s="86"/>
      <c r="E8" s="86"/>
      <c r="F8" s="86"/>
      <c r="G8" s="86"/>
      <c r="H8" s="87"/>
      <c r="I8" s="228" t="s">
        <v>7</v>
      </c>
      <c r="J8" s="87"/>
      <c r="K8" s="231" t="s">
        <v>8</v>
      </c>
      <c r="L8" s="87"/>
      <c r="M8" s="248" t="s">
        <v>169</v>
      </c>
      <c r="N8" s="87"/>
    </row>
    <row r="9" spans="1:14" ht="15.6" customHeight="1" x14ac:dyDescent="0.3">
      <c r="A9" s="244"/>
      <c r="B9" s="86"/>
      <c r="C9" s="86"/>
      <c r="D9" s="86"/>
      <c r="E9" s="86"/>
      <c r="F9" s="86"/>
      <c r="G9" s="86"/>
      <c r="H9" s="87"/>
      <c r="I9" s="99" t="s">
        <v>18</v>
      </c>
      <c r="J9" s="87"/>
      <c r="K9" s="104" t="s">
        <v>19</v>
      </c>
      <c r="L9" s="87"/>
      <c r="M9" s="174" t="s">
        <v>19</v>
      </c>
      <c r="N9" s="87"/>
    </row>
    <row r="10" spans="1:14" ht="15.6" customHeight="1" x14ac:dyDescent="0.3">
      <c r="A10" s="196" t="s">
        <v>181</v>
      </c>
      <c r="B10" s="86"/>
      <c r="C10" s="86"/>
      <c r="D10" s="86"/>
      <c r="E10" s="86"/>
      <c r="F10" s="86"/>
      <c r="G10" s="86"/>
      <c r="H10" s="87"/>
      <c r="I10" s="177">
        <v>2500740.5</v>
      </c>
      <c r="J10" s="87"/>
      <c r="K10" s="177">
        <v>2454158.7799999998</v>
      </c>
      <c r="L10" s="87"/>
      <c r="M10" s="180">
        <f t="shared" ref="M10:M26" si="0">+K10/I10*100</f>
        <v>98.137282936794108</v>
      </c>
      <c r="N10" s="87"/>
    </row>
    <row r="11" spans="1:14" s="7" customFormat="1" ht="15.6" customHeight="1" x14ac:dyDescent="0.3">
      <c r="A11" s="196" t="s">
        <v>182</v>
      </c>
      <c r="B11" s="86"/>
      <c r="C11" s="86"/>
      <c r="D11" s="86"/>
      <c r="E11" s="86"/>
      <c r="F11" s="86"/>
      <c r="G11" s="86"/>
      <c r="H11" s="87"/>
      <c r="I11" s="177">
        <v>2500740.5</v>
      </c>
      <c r="J11" s="87"/>
      <c r="K11" s="177">
        <v>2454158.7799999998</v>
      </c>
      <c r="L11" s="87"/>
      <c r="M11" s="180">
        <f t="shared" si="0"/>
        <v>98.137282936794108</v>
      </c>
      <c r="N11" s="87"/>
    </row>
    <row r="12" spans="1:14" s="7" customFormat="1" ht="15.6" customHeight="1" x14ac:dyDescent="0.3">
      <c r="A12" s="196" t="s">
        <v>183</v>
      </c>
      <c r="B12" s="87"/>
      <c r="C12" s="196" t="s">
        <v>184</v>
      </c>
      <c r="D12" s="86"/>
      <c r="E12" s="86"/>
      <c r="F12" s="86"/>
      <c r="G12" s="86"/>
      <c r="H12" s="87"/>
      <c r="I12" s="177">
        <f>SUM(I13,I50)</f>
        <v>2405703</v>
      </c>
      <c r="J12" s="87"/>
      <c r="K12" s="177">
        <f>SUM(K13,K50)</f>
        <v>2384619.84</v>
      </c>
      <c r="L12" s="87"/>
      <c r="M12" s="180">
        <f t="shared" si="0"/>
        <v>99.123617503906331</v>
      </c>
      <c r="N12" s="87"/>
    </row>
    <row r="13" spans="1:14" s="12" customFormat="1" ht="15.6" customHeight="1" x14ac:dyDescent="0.3">
      <c r="A13" s="242" t="s">
        <v>185</v>
      </c>
      <c r="B13" s="87"/>
      <c r="C13" s="242" t="s">
        <v>186</v>
      </c>
      <c r="D13" s="86"/>
      <c r="E13" s="86"/>
      <c r="F13" s="86"/>
      <c r="G13" s="86"/>
      <c r="H13" s="87"/>
      <c r="I13" s="230">
        <v>2299400</v>
      </c>
      <c r="J13" s="87"/>
      <c r="K13" s="230">
        <v>2270439.19</v>
      </c>
      <c r="L13" s="87"/>
      <c r="M13" s="241">
        <f t="shared" si="0"/>
        <v>98.740505784117587</v>
      </c>
      <c r="N13" s="87"/>
    </row>
    <row r="14" spans="1:14" ht="16.2" customHeight="1" x14ac:dyDescent="0.35">
      <c r="A14" s="240" t="s">
        <v>151</v>
      </c>
      <c r="B14" s="86"/>
      <c r="C14" s="86"/>
      <c r="D14" s="86"/>
      <c r="E14" s="86"/>
      <c r="F14" s="86"/>
      <c r="G14" s="86"/>
      <c r="H14" s="87"/>
      <c r="I14" s="246">
        <f>SUM(I15,I19,I43,I45,I47)</f>
        <v>2299400</v>
      </c>
      <c r="J14" s="87"/>
      <c r="K14" s="246">
        <f>SUM(K15,K19,K43,K45,K47)</f>
        <v>2270439.1900000004</v>
      </c>
      <c r="L14" s="87"/>
      <c r="M14" s="243">
        <f t="shared" si="0"/>
        <v>98.740505784117616</v>
      </c>
      <c r="N14" s="87"/>
    </row>
    <row r="15" spans="1:14" ht="15.6" customHeight="1" x14ac:dyDescent="0.3">
      <c r="A15" s="196" t="s">
        <v>187</v>
      </c>
      <c r="B15" s="87"/>
      <c r="C15" s="196" t="s">
        <v>188</v>
      </c>
      <c r="D15" s="86"/>
      <c r="E15" s="86"/>
      <c r="F15" s="86"/>
      <c r="G15" s="86"/>
      <c r="H15" s="87"/>
      <c r="I15" s="177">
        <f>SUM(I16:J18)</f>
        <v>2177922.5</v>
      </c>
      <c r="J15" s="87"/>
      <c r="K15" s="177">
        <f>SUM(K16:L18)</f>
        <v>2133022.0100000002</v>
      </c>
      <c r="L15" s="87"/>
      <c r="M15" s="180">
        <f t="shared" si="0"/>
        <v>97.938379809198921</v>
      </c>
      <c r="N15" s="87"/>
    </row>
    <row r="16" spans="1:14" ht="15.6" customHeight="1" x14ac:dyDescent="0.3">
      <c r="A16" s="190" t="s">
        <v>189</v>
      </c>
      <c r="B16" s="87"/>
      <c r="C16" s="190" t="s">
        <v>190</v>
      </c>
      <c r="D16" s="86"/>
      <c r="E16" s="86"/>
      <c r="F16" s="86"/>
      <c r="G16" s="86"/>
      <c r="H16" s="87"/>
      <c r="I16" s="191">
        <v>1783620.5</v>
      </c>
      <c r="J16" s="87"/>
      <c r="K16" s="191">
        <v>1793396.77</v>
      </c>
      <c r="L16" s="87"/>
      <c r="M16" s="176">
        <f t="shared" si="0"/>
        <v>100.5481137943862</v>
      </c>
      <c r="N16" s="87"/>
    </row>
    <row r="17" spans="1:14" ht="15.6" customHeight="1" x14ac:dyDescent="0.3">
      <c r="A17" s="190" t="s">
        <v>191</v>
      </c>
      <c r="B17" s="87"/>
      <c r="C17" s="190" t="s">
        <v>192</v>
      </c>
      <c r="D17" s="86"/>
      <c r="E17" s="86"/>
      <c r="F17" s="86"/>
      <c r="G17" s="86"/>
      <c r="H17" s="87"/>
      <c r="I17" s="191">
        <v>352452</v>
      </c>
      <c r="J17" s="87"/>
      <c r="K17" s="191">
        <v>43646.28</v>
      </c>
      <c r="L17" s="87"/>
      <c r="M17" s="176">
        <f t="shared" si="0"/>
        <v>12.383609683020666</v>
      </c>
      <c r="N17" s="87"/>
    </row>
    <row r="18" spans="1:14" ht="15.6" customHeight="1" x14ac:dyDescent="0.3">
      <c r="A18" s="190" t="s">
        <v>193</v>
      </c>
      <c r="B18" s="87"/>
      <c r="C18" s="190" t="s">
        <v>194</v>
      </c>
      <c r="D18" s="86"/>
      <c r="E18" s="86"/>
      <c r="F18" s="86"/>
      <c r="G18" s="86"/>
      <c r="H18" s="87"/>
      <c r="I18" s="191">
        <v>41850</v>
      </c>
      <c r="J18" s="87"/>
      <c r="K18" s="191">
        <v>295978.96000000002</v>
      </c>
      <c r="L18" s="87"/>
      <c r="M18" s="176">
        <f t="shared" si="0"/>
        <v>707.23765830346485</v>
      </c>
      <c r="N18" s="87"/>
    </row>
    <row r="19" spans="1:14" ht="15.6" customHeight="1" x14ac:dyDescent="0.3">
      <c r="A19" s="196" t="s">
        <v>195</v>
      </c>
      <c r="B19" s="87"/>
      <c r="C19" s="196" t="s">
        <v>196</v>
      </c>
      <c r="D19" s="86"/>
      <c r="E19" s="86"/>
      <c r="F19" s="86"/>
      <c r="G19" s="86"/>
      <c r="H19" s="87"/>
      <c r="I19" s="177">
        <f>SUM(I20:J42)</f>
        <v>116877.5</v>
      </c>
      <c r="J19" s="87"/>
      <c r="K19" s="177">
        <f>SUM(K20:L42)</f>
        <v>130190.84999999999</v>
      </c>
      <c r="L19" s="87"/>
      <c r="M19" s="180">
        <f t="shared" si="0"/>
        <v>111.39085794956256</v>
      </c>
      <c r="N19" s="87"/>
    </row>
    <row r="20" spans="1:14" ht="15.6" customHeight="1" x14ac:dyDescent="0.3">
      <c r="A20" s="190" t="s">
        <v>197</v>
      </c>
      <c r="B20" s="87"/>
      <c r="C20" s="190" t="s">
        <v>198</v>
      </c>
      <c r="D20" s="86"/>
      <c r="E20" s="86"/>
      <c r="F20" s="86"/>
      <c r="G20" s="86"/>
      <c r="H20" s="87"/>
      <c r="I20" s="191">
        <v>17500</v>
      </c>
      <c r="J20" s="87"/>
      <c r="K20" s="191">
        <v>5465.05</v>
      </c>
      <c r="L20" s="87"/>
      <c r="M20" s="176">
        <f t="shared" si="0"/>
        <v>31.228857142857141</v>
      </c>
      <c r="N20" s="87"/>
    </row>
    <row r="21" spans="1:14" ht="15.6" customHeight="1" x14ac:dyDescent="0.3">
      <c r="A21" s="190" t="s">
        <v>199</v>
      </c>
      <c r="B21" s="87"/>
      <c r="C21" s="190" t="s">
        <v>200</v>
      </c>
      <c r="D21" s="86"/>
      <c r="E21" s="86"/>
      <c r="F21" s="86"/>
      <c r="G21" s="86"/>
      <c r="H21" s="87"/>
      <c r="I21" s="191">
        <v>21477.5</v>
      </c>
      <c r="J21" s="87"/>
      <c r="K21" s="191">
        <v>29220.38</v>
      </c>
      <c r="L21" s="87"/>
      <c r="M21" s="176">
        <f t="shared" si="0"/>
        <v>136.05112326853686</v>
      </c>
      <c r="N21" s="87"/>
    </row>
    <row r="22" spans="1:14" ht="15.6" customHeight="1" x14ac:dyDescent="0.3">
      <c r="A22" s="190">
        <v>3213</v>
      </c>
      <c r="B22" s="87"/>
      <c r="C22" s="190" t="s">
        <v>201</v>
      </c>
      <c r="D22" s="86"/>
      <c r="E22" s="86"/>
      <c r="F22" s="86"/>
      <c r="G22" s="86"/>
      <c r="H22" s="87"/>
      <c r="I22" s="191">
        <v>1500</v>
      </c>
      <c r="J22" s="87"/>
      <c r="K22" s="191">
        <v>121</v>
      </c>
      <c r="L22" s="87"/>
      <c r="M22" s="176">
        <f t="shared" si="0"/>
        <v>8.0666666666666664</v>
      </c>
      <c r="N22" s="87"/>
    </row>
    <row r="23" spans="1:14" ht="15.6" customHeight="1" x14ac:dyDescent="0.3">
      <c r="A23" s="190">
        <v>3214</v>
      </c>
      <c r="B23" s="87"/>
      <c r="C23" s="190" t="s">
        <v>202</v>
      </c>
      <c r="D23" s="86"/>
      <c r="E23" s="86"/>
      <c r="F23" s="86"/>
      <c r="G23" s="86"/>
      <c r="H23" s="87"/>
      <c r="I23" s="191">
        <v>1390</v>
      </c>
      <c r="J23" s="87"/>
      <c r="K23" s="191">
        <v>0</v>
      </c>
      <c r="L23" s="87"/>
      <c r="M23" s="176">
        <f t="shared" si="0"/>
        <v>0</v>
      </c>
      <c r="N23" s="87"/>
    </row>
    <row r="24" spans="1:14" ht="15.6" customHeight="1" x14ac:dyDescent="0.3">
      <c r="A24" s="190" t="s">
        <v>203</v>
      </c>
      <c r="B24" s="87"/>
      <c r="C24" s="190" t="s">
        <v>204</v>
      </c>
      <c r="D24" s="86"/>
      <c r="E24" s="86"/>
      <c r="F24" s="86"/>
      <c r="G24" s="86"/>
      <c r="H24" s="87"/>
      <c r="I24" s="191">
        <v>3000</v>
      </c>
      <c r="J24" s="87"/>
      <c r="K24" s="191">
        <v>2872.15</v>
      </c>
      <c r="L24" s="87"/>
      <c r="M24" s="176">
        <f t="shared" si="0"/>
        <v>95.73833333333333</v>
      </c>
      <c r="N24" s="87"/>
    </row>
    <row r="25" spans="1:14" ht="15.6" customHeight="1" x14ac:dyDescent="0.3">
      <c r="A25" s="190" t="s">
        <v>205</v>
      </c>
      <c r="B25" s="87"/>
      <c r="C25" s="190" t="s">
        <v>206</v>
      </c>
      <c r="D25" s="86"/>
      <c r="E25" s="86"/>
      <c r="F25" s="86"/>
      <c r="G25" s="86"/>
      <c r="H25" s="87"/>
      <c r="I25" s="191">
        <v>2900</v>
      </c>
      <c r="J25" s="87"/>
      <c r="K25" s="191">
        <v>4698.1000000000004</v>
      </c>
      <c r="L25" s="87"/>
      <c r="M25" s="176">
        <f t="shared" si="0"/>
        <v>162.00344827586207</v>
      </c>
      <c r="N25" s="87"/>
    </row>
    <row r="26" spans="1:14" ht="15.6" customHeight="1" x14ac:dyDescent="0.3">
      <c r="A26" s="190">
        <v>3225</v>
      </c>
      <c r="B26" s="87"/>
      <c r="C26" s="190" t="s">
        <v>207</v>
      </c>
      <c r="D26" s="86"/>
      <c r="E26" s="86"/>
      <c r="F26" s="86"/>
      <c r="G26" s="86"/>
      <c r="H26" s="87"/>
      <c r="I26" s="191">
        <v>700</v>
      </c>
      <c r="J26" s="87"/>
      <c r="K26" s="191">
        <v>0</v>
      </c>
      <c r="L26" s="87"/>
      <c r="M26" s="176">
        <f t="shared" si="0"/>
        <v>0</v>
      </c>
      <c r="N26" s="87"/>
    </row>
    <row r="27" spans="1:14" ht="15.6" customHeight="1" x14ac:dyDescent="0.3">
      <c r="A27" s="190" t="s">
        <v>208</v>
      </c>
      <c r="B27" s="87"/>
      <c r="C27" s="190" t="s">
        <v>209</v>
      </c>
      <c r="D27" s="86"/>
      <c r="E27" s="86"/>
      <c r="F27" s="86"/>
      <c r="G27" s="86"/>
      <c r="H27" s="87"/>
      <c r="I27" s="191">
        <v>0</v>
      </c>
      <c r="J27" s="87"/>
      <c r="K27" s="191">
        <v>21.2</v>
      </c>
      <c r="L27" s="87"/>
      <c r="M27" s="176">
        <v>0</v>
      </c>
      <c r="N27" s="87"/>
    </row>
    <row r="28" spans="1:14" ht="15.6" customHeight="1" x14ac:dyDescent="0.3">
      <c r="A28" s="190" t="s">
        <v>210</v>
      </c>
      <c r="B28" s="87"/>
      <c r="C28" s="190" t="s">
        <v>211</v>
      </c>
      <c r="D28" s="86"/>
      <c r="E28" s="86"/>
      <c r="F28" s="86"/>
      <c r="G28" s="86"/>
      <c r="H28" s="87"/>
      <c r="I28" s="191">
        <v>4500</v>
      </c>
      <c r="J28" s="87"/>
      <c r="K28" s="191">
        <v>6769.64</v>
      </c>
      <c r="L28" s="87"/>
      <c r="M28" s="176">
        <f t="shared" ref="M28:M36" si="1">+K28/I28*100</f>
        <v>150.43644444444448</v>
      </c>
      <c r="N28" s="87"/>
    </row>
    <row r="29" spans="1:14" ht="15.6" customHeight="1" x14ac:dyDescent="0.3">
      <c r="A29" s="190" t="s">
        <v>212</v>
      </c>
      <c r="B29" s="87"/>
      <c r="C29" s="190" t="s">
        <v>213</v>
      </c>
      <c r="D29" s="86"/>
      <c r="E29" s="86"/>
      <c r="F29" s="86"/>
      <c r="G29" s="86"/>
      <c r="H29" s="87"/>
      <c r="I29" s="191">
        <v>700</v>
      </c>
      <c r="J29" s="87"/>
      <c r="K29" s="191">
        <v>2352.2800000000002</v>
      </c>
      <c r="L29" s="87"/>
      <c r="M29" s="176">
        <f t="shared" si="1"/>
        <v>336.04</v>
      </c>
      <c r="N29" s="87"/>
    </row>
    <row r="30" spans="1:14" ht="15.6" customHeight="1" x14ac:dyDescent="0.3">
      <c r="A30" s="190" t="s">
        <v>214</v>
      </c>
      <c r="B30" s="87"/>
      <c r="C30" s="190" t="s">
        <v>215</v>
      </c>
      <c r="D30" s="86"/>
      <c r="E30" s="86"/>
      <c r="F30" s="86"/>
      <c r="G30" s="86"/>
      <c r="H30" s="87"/>
      <c r="I30" s="191">
        <v>1400</v>
      </c>
      <c r="J30" s="87"/>
      <c r="K30" s="191">
        <v>1562.75</v>
      </c>
      <c r="L30" s="87"/>
      <c r="M30" s="176">
        <f t="shared" si="1"/>
        <v>111.625</v>
      </c>
      <c r="N30" s="87"/>
    </row>
    <row r="31" spans="1:14" ht="15.6" customHeight="1" x14ac:dyDescent="0.3">
      <c r="A31" s="190" t="s">
        <v>216</v>
      </c>
      <c r="B31" s="87"/>
      <c r="C31" s="190" t="s">
        <v>217</v>
      </c>
      <c r="D31" s="86"/>
      <c r="E31" s="86"/>
      <c r="F31" s="86"/>
      <c r="G31" s="86"/>
      <c r="H31" s="87"/>
      <c r="I31" s="191">
        <v>4000</v>
      </c>
      <c r="J31" s="87"/>
      <c r="K31" s="191">
        <v>3757.04</v>
      </c>
      <c r="L31" s="87"/>
      <c r="M31" s="176">
        <f t="shared" si="1"/>
        <v>93.926000000000002</v>
      </c>
      <c r="N31" s="87"/>
    </row>
    <row r="32" spans="1:14" ht="15.6" customHeight="1" x14ac:dyDescent="0.3">
      <c r="A32" s="190">
        <v>3235</v>
      </c>
      <c r="B32" s="87"/>
      <c r="C32" s="190" t="s">
        <v>218</v>
      </c>
      <c r="D32" s="86"/>
      <c r="E32" s="86"/>
      <c r="F32" s="86"/>
      <c r="G32" s="86"/>
      <c r="H32" s="87"/>
      <c r="I32" s="191">
        <v>12500</v>
      </c>
      <c r="J32" s="87"/>
      <c r="K32" s="191">
        <v>12034.28</v>
      </c>
      <c r="L32" s="87"/>
      <c r="M32" s="176">
        <f t="shared" si="1"/>
        <v>96.274240000000006</v>
      </c>
      <c r="N32" s="87"/>
    </row>
    <row r="33" spans="1:14" ht="15.6" customHeight="1" x14ac:dyDescent="0.3">
      <c r="A33" s="190" t="s">
        <v>219</v>
      </c>
      <c r="B33" s="87"/>
      <c r="C33" s="190" t="s">
        <v>220</v>
      </c>
      <c r="D33" s="86"/>
      <c r="E33" s="86"/>
      <c r="F33" s="86"/>
      <c r="G33" s="86"/>
      <c r="H33" s="87"/>
      <c r="I33" s="191">
        <v>560</v>
      </c>
      <c r="J33" s="87"/>
      <c r="K33" s="191">
        <v>10292</v>
      </c>
      <c r="L33" s="87"/>
      <c r="M33" s="176">
        <f t="shared" si="1"/>
        <v>1837.8571428571429</v>
      </c>
      <c r="N33" s="87"/>
    </row>
    <row r="34" spans="1:14" ht="15.6" customHeight="1" x14ac:dyDescent="0.3">
      <c r="A34" s="190" t="s">
        <v>221</v>
      </c>
      <c r="B34" s="87"/>
      <c r="C34" s="190" t="s">
        <v>222</v>
      </c>
      <c r="D34" s="86"/>
      <c r="E34" s="86"/>
      <c r="F34" s="86"/>
      <c r="G34" s="86"/>
      <c r="H34" s="87"/>
      <c r="I34" s="191">
        <v>17500</v>
      </c>
      <c r="J34" s="87"/>
      <c r="K34" s="191">
        <v>11483.69</v>
      </c>
      <c r="L34" s="87"/>
      <c r="M34" s="176">
        <f t="shared" si="1"/>
        <v>65.621085714285726</v>
      </c>
      <c r="N34" s="87"/>
    </row>
    <row r="35" spans="1:14" ht="15.6" customHeight="1" x14ac:dyDescent="0.3">
      <c r="A35" s="190" t="s">
        <v>223</v>
      </c>
      <c r="B35" s="87"/>
      <c r="C35" s="190" t="s">
        <v>224</v>
      </c>
      <c r="D35" s="86"/>
      <c r="E35" s="86"/>
      <c r="F35" s="86"/>
      <c r="G35" s="86"/>
      <c r="H35" s="87"/>
      <c r="I35" s="191">
        <v>17000</v>
      </c>
      <c r="J35" s="87"/>
      <c r="K35" s="191">
        <v>32409.9</v>
      </c>
      <c r="L35" s="87"/>
      <c r="M35" s="176">
        <f t="shared" si="1"/>
        <v>190.6464705882353</v>
      </c>
      <c r="N35" s="87"/>
    </row>
    <row r="36" spans="1:14" ht="15.6" customHeight="1" x14ac:dyDescent="0.3">
      <c r="A36" s="190" t="s">
        <v>225</v>
      </c>
      <c r="B36" s="87"/>
      <c r="C36" s="190" t="s">
        <v>226</v>
      </c>
      <c r="D36" s="86"/>
      <c r="E36" s="86"/>
      <c r="F36" s="86"/>
      <c r="G36" s="86"/>
      <c r="H36" s="87"/>
      <c r="I36" s="191">
        <v>7000</v>
      </c>
      <c r="J36" s="87"/>
      <c r="K36" s="191">
        <v>3404.37</v>
      </c>
      <c r="L36" s="87"/>
      <c r="M36" s="176">
        <f t="shared" si="1"/>
        <v>48.633857142857138</v>
      </c>
      <c r="N36" s="87"/>
    </row>
    <row r="37" spans="1:14" ht="15.6" customHeight="1" x14ac:dyDescent="0.3">
      <c r="A37" s="190" t="s">
        <v>227</v>
      </c>
      <c r="B37" s="87"/>
      <c r="C37" s="190" t="s">
        <v>228</v>
      </c>
      <c r="D37" s="86"/>
      <c r="E37" s="86"/>
      <c r="F37" s="86"/>
      <c r="G37" s="86"/>
      <c r="H37" s="87"/>
      <c r="I37" s="191">
        <v>0</v>
      </c>
      <c r="J37" s="87"/>
      <c r="K37" s="191">
        <v>1091.17</v>
      </c>
      <c r="L37" s="87"/>
      <c r="M37" s="176">
        <v>0</v>
      </c>
      <c r="N37" s="87"/>
    </row>
    <row r="38" spans="1:14" ht="15.6" customHeight="1" x14ac:dyDescent="0.3">
      <c r="A38" s="190" t="s">
        <v>229</v>
      </c>
      <c r="B38" s="87"/>
      <c r="C38" s="190" t="s">
        <v>230</v>
      </c>
      <c r="D38" s="86"/>
      <c r="E38" s="86"/>
      <c r="F38" s="86"/>
      <c r="G38" s="86"/>
      <c r="H38" s="87"/>
      <c r="I38" s="191">
        <v>600</v>
      </c>
      <c r="J38" s="87"/>
      <c r="K38" s="191">
        <v>423.82</v>
      </c>
      <c r="L38" s="87"/>
      <c r="M38" s="176">
        <f t="shared" ref="M38:M60" si="2">+K38/I38*100</f>
        <v>70.63666666666667</v>
      </c>
      <c r="N38" s="87"/>
    </row>
    <row r="39" spans="1:14" ht="15.6" customHeight="1" x14ac:dyDescent="0.3">
      <c r="A39" s="190" t="s">
        <v>231</v>
      </c>
      <c r="B39" s="87"/>
      <c r="C39" s="190" t="s">
        <v>232</v>
      </c>
      <c r="D39" s="86"/>
      <c r="E39" s="86"/>
      <c r="F39" s="86"/>
      <c r="G39" s="86"/>
      <c r="H39" s="87"/>
      <c r="I39" s="191">
        <v>1350</v>
      </c>
      <c r="J39" s="87"/>
      <c r="K39" s="191">
        <v>1671.58</v>
      </c>
      <c r="L39" s="87"/>
      <c r="M39" s="176">
        <f t="shared" si="2"/>
        <v>123.82074074074075</v>
      </c>
      <c r="N39" s="87"/>
    </row>
    <row r="40" spans="1:14" ht="15.6" customHeight="1" x14ac:dyDescent="0.3">
      <c r="A40" s="190">
        <v>3294</v>
      </c>
      <c r="B40" s="87"/>
      <c r="C40" s="190" t="s">
        <v>233</v>
      </c>
      <c r="D40" s="86"/>
      <c r="E40" s="86"/>
      <c r="F40" s="86"/>
      <c r="G40" s="86"/>
      <c r="H40" s="87"/>
      <c r="I40" s="191">
        <v>500</v>
      </c>
      <c r="J40" s="87"/>
      <c r="K40" s="191">
        <v>0</v>
      </c>
      <c r="L40" s="87"/>
      <c r="M40" s="176">
        <f t="shared" si="2"/>
        <v>0</v>
      </c>
      <c r="N40" s="87"/>
    </row>
    <row r="41" spans="1:14" ht="15.6" customHeight="1" x14ac:dyDescent="0.3">
      <c r="A41" s="190" t="s">
        <v>234</v>
      </c>
      <c r="B41" s="87"/>
      <c r="C41" s="190" t="s">
        <v>235</v>
      </c>
      <c r="D41" s="86"/>
      <c r="E41" s="86"/>
      <c r="F41" s="86"/>
      <c r="G41" s="86"/>
      <c r="H41" s="87"/>
      <c r="I41" s="191">
        <v>300</v>
      </c>
      <c r="J41" s="87"/>
      <c r="K41" s="191">
        <v>105</v>
      </c>
      <c r="L41" s="87"/>
      <c r="M41" s="176">
        <f t="shared" si="2"/>
        <v>35</v>
      </c>
      <c r="N41" s="87"/>
    </row>
    <row r="42" spans="1:14" ht="15.6" customHeight="1" x14ac:dyDescent="0.3">
      <c r="A42" s="190">
        <v>3299</v>
      </c>
      <c r="B42" s="87"/>
      <c r="C42" s="190" t="s">
        <v>236</v>
      </c>
      <c r="D42" s="86"/>
      <c r="E42" s="86"/>
      <c r="F42" s="86"/>
      <c r="G42" s="86"/>
      <c r="H42" s="87"/>
      <c r="I42" s="191">
        <v>500</v>
      </c>
      <c r="J42" s="87"/>
      <c r="K42" s="191">
        <v>435.45</v>
      </c>
      <c r="L42" s="87"/>
      <c r="M42" s="176">
        <f t="shared" si="2"/>
        <v>87.09</v>
      </c>
      <c r="N42" s="87"/>
    </row>
    <row r="43" spans="1:14" ht="15.6" customHeight="1" x14ac:dyDescent="0.3">
      <c r="A43" s="196" t="s">
        <v>237</v>
      </c>
      <c r="B43" s="87"/>
      <c r="C43" s="196" t="s">
        <v>238</v>
      </c>
      <c r="D43" s="86"/>
      <c r="E43" s="86"/>
      <c r="F43" s="86"/>
      <c r="G43" s="86"/>
      <c r="H43" s="87"/>
      <c r="I43" s="177">
        <f>SUM(I44)</f>
        <v>500</v>
      </c>
      <c r="J43" s="87"/>
      <c r="K43" s="177">
        <f>SUM(K44)</f>
        <v>683.29</v>
      </c>
      <c r="L43" s="87"/>
      <c r="M43" s="180">
        <f t="shared" si="2"/>
        <v>136.65799999999999</v>
      </c>
      <c r="N43" s="87"/>
    </row>
    <row r="44" spans="1:14" ht="15.6" customHeight="1" x14ac:dyDescent="0.3">
      <c r="A44" s="190" t="s">
        <v>239</v>
      </c>
      <c r="B44" s="87"/>
      <c r="C44" s="190" t="s">
        <v>240</v>
      </c>
      <c r="D44" s="86"/>
      <c r="E44" s="86"/>
      <c r="F44" s="86"/>
      <c r="G44" s="86"/>
      <c r="H44" s="87"/>
      <c r="I44" s="191">
        <v>500</v>
      </c>
      <c r="J44" s="87"/>
      <c r="K44" s="191">
        <v>683.29</v>
      </c>
      <c r="L44" s="87"/>
      <c r="M44" s="176">
        <f t="shared" si="2"/>
        <v>136.65799999999999</v>
      </c>
      <c r="N44" s="87"/>
    </row>
    <row r="45" spans="1:14" ht="15.6" customHeight="1" x14ac:dyDescent="0.3">
      <c r="A45" s="196" t="s">
        <v>241</v>
      </c>
      <c r="B45" s="87"/>
      <c r="C45" s="196" t="s">
        <v>242</v>
      </c>
      <c r="D45" s="86"/>
      <c r="E45" s="86"/>
      <c r="F45" s="86"/>
      <c r="G45" s="86"/>
      <c r="H45" s="87"/>
      <c r="I45" s="177">
        <f>SUM(I46)</f>
        <v>2250</v>
      </c>
      <c r="J45" s="87"/>
      <c r="K45" s="177">
        <f>SUM(K46)</f>
        <v>1720</v>
      </c>
      <c r="L45" s="87"/>
      <c r="M45" s="180">
        <f t="shared" si="2"/>
        <v>76.444444444444443</v>
      </c>
      <c r="N45" s="87"/>
    </row>
    <row r="46" spans="1:14" ht="15.6" customHeight="1" x14ac:dyDescent="0.3">
      <c r="A46" s="190" t="s">
        <v>243</v>
      </c>
      <c r="B46" s="87"/>
      <c r="C46" s="190" t="s">
        <v>244</v>
      </c>
      <c r="D46" s="86"/>
      <c r="E46" s="86"/>
      <c r="F46" s="86"/>
      <c r="G46" s="86"/>
      <c r="H46" s="87"/>
      <c r="I46" s="191">
        <v>2250</v>
      </c>
      <c r="J46" s="87"/>
      <c r="K46" s="191">
        <v>1720</v>
      </c>
      <c r="L46" s="87"/>
      <c r="M46" s="176">
        <f t="shared" si="2"/>
        <v>76.444444444444443</v>
      </c>
      <c r="N46" s="87"/>
    </row>
    <row r="47" spans="1:14" ht="15.6" customHeight="1" x14ac:dyDescent="0.3">
      <c r="A47" s="196" t="s">
        <v>245</v>
      </c>
      <c r="B47" s="87"/>
      <c r="C47" s="196" t="s">
        <v>246</v>
      </c>
      <c r="D47" s="86"/>
      <c r="E47" s="86"/>
      <c r="F47" s="86"/>
      <c r="G47" s="86"/>
      <c r="H47" s="87"/>
      <c r="I47" s="177">
        <f>SUM(I48:J49)</f>
        <v>1850</v>
      </c>
      <c r="J47" s="87"/>
      <c r="K47" s="177">
        <f>SUM(K48:L49)</f>
        <v>4823.04</v>
      </c>
      <c r="L47" s="87"/>
      <c r="M47" s="180">
        <f t="shared" si="2"/>
        <v>260.70486486486487</v>
      </c>
      <c r="N47" s="87"/>
    </row>
    <row r="48" spans="1:14" ht="15.6" customHeight="1" x14ac:dyDescent="0.3">
      <c r="A48" s="190" t="s">
        <v>247</v>
      </c>
      <c r="B48" s="87"/>
      <c r="C48" s="190" t="s">
        <v>248</v>
      </c>
      <c r="D48" s="86"/>
      <c r="E48" s="86"/>
      <c r="F48" s="86"/>
      <c r="G48" s="86"/>
      <c r="H48" s="87"/>
      <c r="I48" s="191">
        <v>1100</v>
      </c>
      <c r="J48" s="87"/>
      <c r="K48" s="191">
        <v>4578.8500000000004</v>
      </c>
      <c r="L48" s="87"/>
      <c r="M48" s="176">
        <f t="shared" si="2"/>
        <v>416.2590909090909</v>
      </c>
      <c r="N48" s="87"/>
    </row>
    <row r="49" spans="1:14" ht="15.6" customHeight="1" x14ac:dyDescent="0.3">
      <c r="A49" s="190">
        <v>4241</v>
      </c>
      <c r="B49" s="87"/>
      <c r="C49" s="190" t="s">
        <v>249</v>
      </c>
      <c r="D49" s="86"/>
      <c r="E49" s="86"/>
      <c r="F49" s="86"/>
      <c r="G49" s="86"/>
      <c r="H49" s="87"/>
      <c r="I49" s="191">
        <v>750</v>
      </c>
      <c r="J49" s="87"/>
      <c r="K49" s="191">
        <v>244.19</v>
      </c>
      <c r="L49" s="87"/>
      <c r="M49" s="176">
        <f t="shared" si="2"/>
        <v>32.558666666666667</v>
      </c>
      <c r="N49" s="87"/>
    </row>
    <row r="50" spans="1:14" s="83" customFormat="1" ht="31.2" customHeight="1" x14ac:dyDescent="0.3">
      <c r="A50" s="213" t="s">
        <v>250</v>
      </c>
      <c r="B50" s="214"/>
      <c r="C50" s="209" t="s">
        <v>251</v>
      </c>
      <c r="D50" s="210"/>
      <c r="E50" s="210"/>
      <c r="F50" s="210"/>
      <c r="G50" s="210"/>
      <c r="H50" s="211"/>
      <c r="I50" s="202">
        <f>SUM(I52,I71,I100)</f>
        <v>106303</v>
      </c>
      <c r="J50" s="251"/>
      <c r="K50" s="202">
        <f>SUM(K52,K71,K100)</f>
        <v>114180.65</v>
      </c>
      <c r="L50" s="203"/>
      <c r="M50" s="199">
        <f t="shared" si="2"/>
        <v>107.41056226070759</v>
      </c>
      <c r="N50" s="200"/>
    </row>
    <row r="51" spans="1:14" s="56" customFormat="1" ht="16.2" customHeight="1" x14ac:dyDescent="0.35">
      <c r="A51" s="264" t="s">
        <v>154</v>
      </c>
      <c r="B51" s="265"/>
      <c r="C51" s="265"/>
      <c r="D51" s="265"/>
      <c r="E51" s="265"/>
      <c r="F51" s="265"/>
      <c r="G51" s="265"/>
      <c r="H51" s="266"/>
      <c r="I51" s="267">
        <f>SUM(I52,I71)</f>
        <v>87303</v>
      </c>
      <c r="J51" s="266"/>
      <c r="K51" s="268">
        <f>SUM(K52,K71)</f>
        <v>103161.97</v>
      </c>
      <c r="L51" s="269"/>
      <c r="M51" s="270">
        <f t="shared" si="2"/>
        <v>118.16543532295569</v>
      </c>
      <c r="N51" s="266"/>
    </row>
    <row r="52" spans="1:14" s="56" customFormat="1" ht="16.2" customHeight="1" x14ac:dyDescent="0.35">
      <c r="A52" s="247" t="s">
        <v>155</v>
      </c>
      <c r="B52" s="250"/>
      <c r="C52" s="250"/>
      <c r="D52" s="250"/>
      <c r="E52" s="250"/>
      <c r="F52" s="250"/>
      <c r="G52" s="250"/>
      <c r="H52" s="225"/>
      <c r="I52" s="224">
        <f>SUM(I53,I57)</f>
        <v>42235</v>
      </c>
      <c r="J52" s="225"/>
      <c r="K52" s="224">
        <f>SUM(K53,K57,K67)</f>
        <v>52635.39</v>
      </c>
      <c r="L52" s="225"/>
      <c r="M52" s="226">
        <f t="shared" si="2"/>
        <v>124.62505031372085</v>
      </c>
      <c r="N52" s="225"/>
    </row>
    <row r="53" spans="1:14" s="7" customFormat="1" ht="16.2" customHeight="1" x14ac:dyDescent="0.35">
      <c r="A53" s="236">
        <v>31</v>
      </c>
      <c r="B53" s="87"/>
      <c r="C53" s="232" t="s">
        <v>188</v>
      </c>
      <c r="D53" s="86"/>
      <c r="E53" s="86"/>
      <c r="F53" s="86"/>
      <c r="G53" s="86"/>
      <c r="H53" s="87"/>
      <c r="I53" s="238">
        <f>SUM(I54:J56)</f>
        <v>27249</v>
      </c>
      <c r="J53" s="87"/>
      <c r="K53" s="227">
        <f>SUM(K54:L56)</f>
        <v>33187.9</v>
      </c>
      <c r="L53" s="87"/>
      <c r="M53" s="201">
        <f t="shared" si="2"/>
        <v>121.79492825424786</v>
      </c>
      <c r="N53" s="87"/>
    </row>
    <row r="54" spans="1:14" s="12" customFormat="1" ht="15.6" customHeight="1" x14ac:dyDescent="0.3">
      <c r="A54" s="220">
        <v>3111</v>
      </c>
      <c r="B54" s="87"/>
      <c r="C54" s="173" t="s">
        <v>190</v>
      </c>
      <c r="D54" s="86"/>
      <c r="E54" s="86"/>
      <c r="F54" s="86"/>
      <c r="G54" s="86"/>
      <c r="H54" s="87"/>
      <c r="I54" s="206">
        <v>23342.5</v>
      </c>
      <c r="J54" s="87"/>
      <c r="K54" s="207">
        <v>27724.28</v>
      </c>
      <c r="L54" s="87"/>
      <c r="M54" s="198">
        <f t="shared" si="2"/>
        <v>118.77168255328263</v>
      </c>
      <c r="N54" s="87"/>
    </row>
    <row r="55" spans="1:14" s="12" customFormat="1" ht="15.6" customHeight="1" x14ac:dyDescent="0.3">
      <c r="A55" s="220">
        <v>3121</v>
      </c>
      <c r="B55" s="87"/>
      <c r="C55" s="173" t="s">
        <v>192</v>
      </c>
      <c r="D55" s="86"/>
      <c r="E55" s="86"/>
      <c r="F55" s="86"/>
      <c r="G55" s="86"/>
      <c r="H55" s="87"/>
      <c r="I55" s="206">
        <v>85.5</v>
      </c>
      <c r="J55" s="87"/>
      <c r="K55" s="207">
        <v>800</v>
      </c>
      <c r="L55" s="87"/>
      <c r="M55" s="198">
        <f t="shared" si="2"/>
        <v>935.67251461988303</v>
      </c>
      <c r="N55" s="87"/>
    </row>
    <row r="56" spans="1:14" s="12" customFormat="1" ht="15.6" customHeight="1" x14ac:dyDescent="0.3">
      <c r="A56" s="220">
        <v>3132</v>
      </c>
      <c r="B56" s="87"/>
      <c r="C56" s="173" t="s">
        <v>194</v>
      </c>
      <c r="D56" s="86"/>
      <c r="E56" s="86"/>
      <c r="F56" s="86"/>
      <c r="G56" s="86"/>
      <c r="H56" s="87"/>
      <c r="I56" s="206">
        <v>3821</v>
      </c>
      <c r="J56" s="87"/>
      <c r="K56" s="207">
        <v>4663.62</v>
      </c>
      <c r="L56" s="87"/>
      <c r="M56" s="198">
        <f t="shared" si="2"/>
        <v>122.05234231876472</v>
      </c>
      <c r="N56" s="87"/>
    </row>
    <row r="57" spans="1:14" s="7" customFormat="1" ht="16.2" customHeight="1" x14ac:dyDescent="0.35">
      <c r="A57" s="205" t="s">
        <v>195</v>
      </c>
      <c r="B57" s="87"/>
      <c r="C57" s="205" t="s">
        <v>196</v>
      </c>
      <c r="D57" s="86"/>
      <c r="E57" s="86"/>
      <c r="F57" s="86"/>
      <c r="G57" s="86"/>
      <c r="H57" s="87"/>
      <c r="I57" s="221">
        <f>SUM(I58:J67)</f>
        <v>14986</v>
      </c>
      <c r="J57" s="87"/>
      <c r="K57" s="221">
        <f>SUM(K58:L66)</f>
        <v>16570.18</v>
      </c>
      <c r="L57" s="87"/>
      <c r="M57" s="201">
        <f t="shared" si="2"/>
        <v>110.57106632857334</v>
      </c>
      <c r="N57" s="87"/>
    </row>
    <row r="58" spans="1:14" ht="15.6" customHeight="1" x14ac:dyDescent="0.3">
      <c r="A58" s="192">
        <v>3212</v>
      </c>
      <c r="B58" s="87"/>
      <c r="C58" s="192" t="s">
        <v>200</v>
      </c>
      <c r="D58" s="86"/>
      <c r="E58" s="86"/>
      <c r="F58" s="86"/>
      <c r="G58" s="86"/>
      <c r="H58" s="87"/>
      <c r="I58" s="197">
        <v>461.5</v>
      </c>
      <c r="J58" s="87"/>
      <c r="K58" s="197">
        <v>461.88</v>
      </c>
      <c r="L58" s="87"/>
      <c r="M58" s="198">
        <f t="shared" si="2"/>
        <v>100.08234019501626</v>
      </c>
      <c r="N58" s="87"/>
    </row>
    <row r="59" spans="1:14" ht="15.6" customHeight="1" x14ac:dyDescent="0.3">
      <c r="A59" s="192">
        <v>3211</v>
      </c>
      <c r="B59" s="87"/>
      <c r="C59" s="192" t="s">
        <v>198</v>
      </c>
      <c r="D59" s="86"/>
      <c r="E59" s="86"/>
      <c r="F59" s="86"/>
      <c r="G59" s="86"/>
      <c r="H59" s="87"/>
      <c r="I59" s="197">
        <v>13740</v>
      </c>
      <c r="J59" s="87"/>
      <c r="K59" s="197">
        <v>13025.21</v>
      </c>
      <c r="L59" s="87"/>
      <c r="M59" s="198">
        <f t="shared" si="2"/>
        <v>94.797743813682672</v>
      </c>
      <c r="N59" s="87"/>
    </row>
    <row r="60" spans="1:14" ht="15.6" customHeight="1" x14ac:dyDescent="0.3">
      <c r="A60" s="192">
        <v>3213</v>
      </c>
      <c r="B60" s="87"/>
      <c r="C60" s="192" t="s">
        <v>201</v>
      </c>
      <c r="D60" s="86"/>
      <c r="E60" s="86"/>
      <c r="F60" s="86"/>
      <c r="G60" s="86"/>
      <c r="H60" s="87"/>
      <c r="I60" s="197">
        <v>784.5</v>
      </c>
      <c r="J60" s="87"/>
      <c r="K60" s="197">
        <v>0</v>
      </c>
      <c r="L60" s="87"/>
      <c r="M60" s="198">
        <f t="shared" si="2"/>
        <v>0</v>
      </c>
      <c r="N60" s="87"/>
    </row>
    <row r="61" spans="1:14" ht="15.6" customHeight="1" x14ac:dyDescent="0.3">
      <c r="A61" s="192">
        <v>3221</v>
      </c>
      <c r="B61" s="87"/>
      <c r="C61" s="192" t="s">
        <v>204</v>
      </c>
      <c r="D61" s="86"/>
      <c r="E61" s="86"/>
      <c r="F61" s="86"/>
      <c r="G61" s="86"/>
      <c r="H61" s="87"/>
      <c r="I61" s="197">
        <v>0</v>
      </c>
      <c r="J61" s="87"/>
      <c r="K61" s="197">
        <v>19.5</v>
      </c>
      <c r="L61" s="87"/>
      <c r="M61" s="198">
        <v>0</v>
      </c>
      <c r="N61" s="87"/>
    </row>
    <row r="62" spans="1:14" ht="15.6" customHeight="1" x14ac:dyDescent="0.3">
      <c r="A62" s="192">
        <v>3227</v>
      </c>
      <c r="B62" s="87"/>
      <c r="C62" s="192" t="s">
        <v>252</v>
      </c>
      <c r="D62" s="86"/>
      <c r="E62" s="86"/>
      <c r="F62" s="86"/>
      <c r="G62" s="86"/>
      <c r="H62" s="87"/>
      <c r="I62" s="197">
        <v>0</v>
      </c>
      <c r="J62" s="87"/>
      <c r="K62" s="197">
        <v>477.94</v>
      </c>
      <c r="L62" s="87"/>
      <c r="M62" s="198">
        <v>0</v>
      </c>
      <c r="N62" s="87"/>
    </row>
    <row r="63" spans="1:14" ht="15.6" customHeight="1" x14ac:dyDescent="0.3">
      <c r="A63" s="192">
        <v>3237</v>
      </c>
      <c r="B63" s="87"/>
      <c r="C63" s="192" t="s">
        <v>222</v>
      </c>
      <c r="D63" s="86"/>
      <c r="E63" s="86"/>
      <c r="F63" s="86"/>
      <c r="G63" s="86"/>
      <c r="H63" s="87"/>
      <c r="I63" s="197">
        <v>0</v>
      </c>
      <c r="J63" s="87"/>
      <c r="K63" s="197">
        <v>2500</v>
      </c>
      <c r="L63" s="87"/>
      <c r="M63" s="198">
        <v>0</v>
      </c>
      <c r="N63" s="87"/>
    </row>
    <row r="64" spans="1:14" ht="15.6" customHeight="1" x14ac:dyDescent="0.3">
      <c r="A64" s="192">
        <v>3239</v>
      </c>
      <c r="B64" s="87"/>
      <c r="C64" s="192" t="s">
        <v>226</v>
      </c>
      <c r="D64" s="86"/>
      <c r="E64" s="86"/>
      <c r="F64" s="86"/>
      <c r="G64" s="86"/>
      <c r="H64" s="87"/>
      <c r="I64" s="197">
        <v>0</v>
      </c>
      <c r="J64" s="87"/>
      <c r="K64" s="197">
        <v>65.650000000000006</v>
      </c>
      <c r="L64" s="87"/>
      <c r="M64" s="198">
        <v>0</v>
      </c>
      <c r="N64" s="87"/>
    </row>
    <row r="65" spans="1:14" ht="15.6" customHeight="1" x14ac:dyDescent="0.3">
      <c r="A65" s="192">
        <v>3241</v>
      </c>
      <c r="B65" s="87"/>
      <c r="C65" s="192" t="s">
        <v>228</v>
      </c>
      <c r="D65" s="86"/>
      <c r="E65" s="86"/>
      <c r="F65" s="86"/>
      <c r="G65" s="86"/>
      <c r="H65" s="87"/>
      <c r="I65" s="197">
        <v>0</v>
      </c>
      <c r="J65" s="87"/>
      <c r="K65" s="197">
        <v>0</v>
      </c>
      <c r="L65" s="87"/>
      <c r="M65" s="198">
        <v>0</v>
      </c>
      <c r="N65" s="87"/>
    </row>
    <row r="66" spans="1:14" ht="15.6" customHeight="1" x14ac:dyDescent="0.3">
      <c r="A66" s="192">
        <v>3294</v>
      </c>
      <c r="B66" s="87"/>
      <c r="C66" s="192" t="s">
        <v>233</v>
      </c>
      <c r="D66" s="86"/>
      <c r="E66" s="86"/>
      <c r="F66" s="86"/>
      <c r="G66" s="86"/>
      <c r="H66" s="87"/>
      <c r="I66" s="197">
        <v>0</v>
      </c>
      <c r="J66" s="87"/>
      <c r="K66" s="197">
        <v>20</v>
      </c>
      <c r="L66" s="87"/>
      <c r="M66" s="198">
        <v>0</v>
      </c>
      <c r="N66" s="87"/>
    </row>
    <row r="67" spans="1:14" s="7" customFormat="1" ht="16.2" customHeight="1" x14ac:dyDescent="0.35">
      <c r="A67" s="245">
        <v>42</v>
      </c>
      <c r="B67" s="87"/>
      <c r="C67" s="205" t="s">
        <v>246</v>
      </c>
      <c r="D67" s="86"/>
      <c r="E67" s="86"/>
      <c r="F67" s="86"/>
      <c r="G67" s="86"/>
      <c r="H67" s="87"/>
      <c r="I67" s="239">
        <v>0</v>
      </c>
      <c r="J67" s="87"/>
      <c r="K67" s="221">
        <f>SUM(K68:L70)</f>
        <v>2877.31</v>
      </c>
      <c r="L67" s="87"/>
      <c r="M67" s="201">
        <v>0</v>
      </c>
      <c r="N67" s="87"/>
    </row>
    <row r="68" spans="1:14" ht="15.6" customHeight="1" x14ac:dyDescent="0.3">
      <c r="A68" s="193">
        <v>4221</v>
      </c>
      <c r="B68" s="87"/>
      <c r="C68" s="193" t="s">
        <v>248</v>
      </c>
      <c r="D68" s="86"/>
      <c r="E68" s="86"/>
      <c r="F68" s="86"/>
      <c r="G68" s="86"/>
      <c r="H68" s="87"/>
      <c r="I68" s="233">
        <v>0</v>
      </c>
      <c r="J68" s="87"/>
      <c r="K68" s="197">
        <v>1779.5</v>
      </c>
      <c r="L68" s="87"/>
      <c r="M68" s="198">
        <v>0</v>
      </c>
      <c r="N68" s="87"/>
    </row>
    <row r="69" spans="1:14" ht="15.6" customHeight="1" x14ac:dyDescent="0.3">
      <c r="A69" s="193">
        <v>4222</v>
      </c>
      <c r="B69" s="87"/>
      <c r="C69" s="193" t="s">
        <v>253</v>
      </c>
      <c r="D69" s="86"/>
      <c r="E69" s="86"/>
      <c r="F69" s="86"/>
      <c r="G69" s="86"/>
      <c r="H69" s="87"/>
      <c r="I69" s="233">
        <v>0</v>
      </c>
      <c r="J69" s="87"/>
      <c r="K69" s="197">
        <v>563.70000000000005</v>
      </c>
      <c r="L69" s="87"/>
      <c r="M69" s="198">
        <v>0</v>
      </c>
      <c r="N69" s="87"/>
    </row>
    <row r="70" spans="1:14" ht="15.6" customHeight="1" x14ac:dyDescent="0.3">
      <c r="A70" s="193">
        <v>4241</v>
      </c>
      <c r="B70" s="87"/>
      <c r="C70" s="193" t="s">
        <v>249</v>
      </c>
      <c r="D70" s="86"/>
      <c r="E70" s="86"/>
      <c r="F70" s="86"/>
      <c r="G70" s="86"/>
      <c r="H70" s="87"/>
      <c r="I70" s="233">
        <v>0</v>
      </c>
      <c r="J70" s="87"/>
      <c r="K70" s="197">
        <v>534.11</v>
      </c>
      <c r="L70" s="87"/>
      <c r="M70" s="198">
        <v>0</v>
      </c>
      <c r="N70" s="87"/>
    </row>
    <row r="71" spans="1:14" s="35" customFormat="1" ht="16.2" customHeight="1" x14ac:dyDescent="0.35">
      <c r="A71" s="215" t="s">
        <v>156</v>
      </c>
      <c r="B71" s="86"/>
      <c r="C71" s="86"/>
      <c r="D71" s="86"/>
      <c r="E71" s="86"/>
      <c r="F71" s="86"/>
      <c r="G71" s="86"/>
      <c r="H71" s="87"/>
      <c r="I71" s="204">
        <v>45068</v>
      </c>
      <c r="J71" s="87"/>
      <c r="K71" s="223">
        <f>SUM(K72,K76,K94,K96)</f>
        <v>50526.579999999994</v>
      </c>
      <c r="L71" s="87"/>
      <c r="M71" s="226">
        <f t="shared" ref="M71:M88" si="3">+K71/I71*100</f>
        <v>112.11187538830212</v>
      </c>
      <c r="N71" s="87"/>
    </row>
    <row r="72" spans="1:14" s="7" customFormat="1" ht="16.2" customHeight="1" x14ac:dyDescent="0.35">
      <c r="A72" s="205" t="s">
        <v>187</v>
      </c>
      <c r="B72" s="87"/>
      <c r="C72" s="205" t="s">
        <v>188</v>
      </c>
      <c r="D72" s="86"/>
      <c r="E72" s="86"/>
      <c r="F72" s="86"/>
      <c r="G72" s="86"/>
      <c r="H72" s="87"/>
      <c r="I72" s="94">
        <v>38050</v>
      </c>
      <c r="J72" s="87"/>
      <c r="K72" s="94">
        <f>SUM(K73:L75)</f>
        <v>26780.370000000003</v>
      </c>
      <c r="L72" s="87"/>
      <c r="M72" s="201">
        <f t="shared" si="3"/>
        <v>70.382049934296987</v>
      </c>
      <c r="N72" s="87"/>
    </row>
    <row r="73" spans="1:14" ht="15.6" customHeight="1" x14ac:dyDescent="0.3">
      <c r="A73" s="193" t="s">
        <v>189</v>
      </c>
      <c r="B73" s="87"/>
      <c r="C73" s="193" t="s">
        <v>190</v>
      </c>
      <c r="D73" s="86"/>
      <c r="E73" s="86"/>
      <c r="F73" s="86"/>
      <c r="G73" s="86"/>
      <c r="H73" s="87"/>
      <c r="I73" s="195">
        <v>32250</v>
      </c>
      <c r="J73" s="87"/>
      <c r="K73" s="208">
        <v>22300.720000000001</v>
      </c>
      <c r="L73" s="87"/>
      <c r="M73" s="198">
        <f t="shared" si="3"/>
        <v>69.149519379844975</v>
      </c>
      <c r="N73" s="87"/>
    </row>
    <row r="74" spans="1:14" ht="15.6" customHeight="1" x14ac:dyDescent="0.3">
      <c r="A74" s="193" t="s">
        <v>191</v>
      </c>
      <c r="B74" s="87"/>
      <c r="C74" s="193" t="s">
        <v>192</v>
      </c>
      <c r="D74" s="86"/>
      <c r="E74" s="86"/>
      <c r="F74" s="86"/>
      <c r="G74" s="86"/>
      <c r="H74" s="87"/>
      <c r="I74" s="195">
        <v>1350</v>
      </c>
      <c r="J74" s="87"/>
      <c r="K74" s="208">
        <v>800</v>
      </c>
      <c r="L74" s="87"/>
      <c r="M74" s="198">
        <f t="shared" si="3"/>
        <v>59.259259259259252</v>
      </c>
      <c r="N74" s="87"/>
    </row>
    <row r="75" spans="1:14" ht="15.6" customHeight="1" x14ac:dyDescent="0.3">
      <c r="A75" s="193" t="s">
        <v>193</v>
      </c>
      <c r="B75" s="87"/>
      <c r="C75" s="193" t="s">
        <v>194</v>
      </c>
      <c r="D75" s="86"/>
      <c r="E75" s="86"/>
      <c r="F75" s="86"/>
      <c r="G75" s="86"/>
      <c r="H75" s="87"/>
      <c r="I75" s="195">
        <v>4450</v>
      </c>
      <c r="J75" s="87"/>
      <c r="K75" s="208">
        <v>3679.65</v>
      </c>
      <c r="L75" s="87"/>
      <c r="M75" s="198">
        <f t="shared" si="3"/>
        <v>82.688764044943824</v>
      </c>
      <c r="N75" s="87"/>
    </row>
    <row r="76" spans="1:14" s="7" customFormat="1" ht="16.2" customHeight="1" x14ac:dyDescent="0.35">
      <c r="A76" s="205" t="s">
        <v>195</v>
      </c>
      <c r="B76" s="87"/>
      <c r="C76" s="205" t="s">
        <v>196</v>
      </c>
      <c r="D76" s="86"/>
      <c r="E76" s="86"/>
      <c r="F76" s="86"/>
      <c r="G76" s="86"/>
      <c r="H76" s="87"/>
      <c r="I76" s="94">
        <v>6553</v>
      </c>
      <c r="J76" s="87"/>
      <c r="K76" s="94">
        <f>SUM(K77:L93)</f>
        <v>22520.329999999998</v>
      </c>
      <c r="L76" s="87"/>
      <c r="M76" s="201">
        <f t="shared" si="3"/>
        <v>343.66442850602772</v>
      </c>
      <c r="N76" s="87"/>
    </row>
    <row r="77" spans="1:14" ht="15.6" customHeight="1" x14ac:dyDescent="0.3">
      <c r="A77" s="193" t="s">
        <v>197</v>
      </c>
      <c r="B77" s="87"/>
      <c r="C77" s="193" t="s">
        <v>198</v>
      </c>
      <c r="D77" s="86"/>
      <c r="E77" s="86"/>
      <c r="F77" s="86"/>
      <c r="G77" s="86"/>
      <c r="H77" s="87"/>
      <c r="I77" s="195">
        <v>850</v>
      </c>
      <c r="J77" s="87"/>
      <c r="K77" s="208">
        <v>4328.3100000000004</v>
      </c>
      <c r="L77" s="87"/>
      <c r="M77" s="198">
        <f t="shared" si="3"/>
        <v>509.21294117647068</v>
      </c>
      <c r="N77" s="87"/>
    </row>
    <row r="78" spans="1:14" ht="15.6" customHeight="1" x14ac:dyDescent="0.3">
      <c r="A78" s="193" t="s">
        <v>254</v>
      </c>
      <c r="B78" s="87"/>
      <c r="C78" s="193" t="s">
        <v>201</v>
      </c>
      <c r="D78" s="86"/>
      <c r="E78" s="86"/>
      <c r="F78" s="86"/>
      <c r="G78" s="86"/>
      <c r="H78" s="87"/>
      <c r="I78" s="195">
        <v>100</v>
      </c>
      <c r="J78" s="87"/>
      <c r="K78" s="208">
        <v>1247.6099999999999</v>
      </c>
      <c r="L78" s="87"/>
      <c r="M78" s="198">
        <f t="shared" si="3"/>
        <v>1247.6099999999999</v>
      </c>
      <c r="N78" s="87"/>
    </row>
    <row r="79" spans="1:14" ht="15.6" customHeight="1" x14ac:dyDescent="0.3">
      <c r="A79" s="193" t="s">
        <v>255</v>
      </c>
      <c r="B79" s="87"/>
      <c r="C79" s="193" t="s">
        <v>202</v>
      </c>
      <c r="D79" s="86"/>
      <c r="E79" s="86"/>
      <c r="F79" s="86"/>
      <c r="G79" s="86"/>
      <c r="H79" s="87"/>
      <c r="I79" s="195">
        <v>25</v>
      </c>
      <c r="J79" s="87"/>
      <c r="K79" s="208">
        <v>2.7</v>
      </c>
      <c r="L79" s="87"/>
      <c r="M79" s="198">
        <f t="shared" si="3"/>
        <v>10.8</v>
      </c>
      <c r="N79" s="87"/>
    </row>
    <row r="80" spans="1:14" ht="15.6" customHeight="1" x14ac:dyDescent="0.3">
      <c r="A80" s="193" t="s">
        <v>203</v>
      </c>
      <c r="B80" s="87"/>
      <c r="C80" s="193" t="s">
        <v>204</v>
      </c>
      <c r="D80" s="86"/>
      <c r="E80" s="86"/>
      <c r="F80" s="86"/>
      <c r="G80" s="86"/>
      <c r="H80" s="87"/>
      <c r="I80" s="195">
        <v>225</v>
      </c>
      <c r="J80" s="87"/>
      <c r="K80" s="208">
        <v>619.05999999999995</v>
      </c>
      <c r="L80" s="87"/>
      <c r="M80" s="198">
        <f t="shared" si="3"/>
        <v>275.13777777777773</v>
      </c>
      <c r="N80" s="87"/>
    </row>
    <row r="81" spans="1:14" ht="15.6" customHeight="1" x14ac:dyDescent="0.3">
      <c r="A81" s="193">
        <v>3223</v>
      </c>
      <c r="B81" s="87"/>
      <c r="C81" s="193" t="s">
        <v>206</v>
      </c>
      <c r="D81" s="86"/>
      <c r="E81" s="86"/>
      <c r="F81" s="86"/>
      <c r="G81" s="86"/>
      <c r="H81" s="87"/>
      <c r="I81" s="194">
        <v>250</v>
      </c>
      <c r="J81" s="87"/>
      <c r="K81" s="208">
        <v>0</v>
      </c>
      <c r="L81" s="87"/>
      <c r="M81" s="198">
        <f t="shared" si="3"/>
        <v>0</v>
      </c>
      <c r="N81" s="87"/>
    </row>
    <row r="82" spans="1:14" ht="15.6" customHeight="1" x14ac:dyDescent="0.3">
      <c r="A82" s="193" t="s">
        <v>208</v>
      </c>
      <c r="B82" s="87"/>
      <c r="C82" s="193" t="s">
        <v>209</v>
      </c>
      <c r="D82" s="86"/>
      <c r="E82" s="86"/>
      <c r="F82" s="86"/>
      <c r="G82" s="86"/>
      <c r="H82" s="87"/>
      <c r="I82" s="195">
        <v>25</v>
      </c>
      <c r="J82" s="87"/>
      <c r="K82" s="208">
        <v>409.41</v>
      </c>
      <c r="L82" s="87"/>
      <c r="M82" s="198">
        <f t="shared" si="3"/>
        <v>1637.64</v>
      </c>
      <c r="N82" s="87"/>
    </row>
    <row r="83" spans="1:14" ht="15.6" customHeight="1" x14ac:dyDescent="0.3">
      <c r="A83" s="193" t="s">
        <v>256</v>
      </c>
      <c r="B83" s="87"/>
      <c r="C83" s="193" t="s">
        <v>207</v>
      </c>
      <c r="D83" s="86"/>
      <c r="E83" s="86"/>
      <c r="F83" s="86"/>
      <c r="G83" s="86"/>
      <c r="H83" s="87"/>
      <c r="I83" s="195">
        <v>150</v>
      </c>
      <c r="J83" s="87"/>
      <c r="K83" s="208">
        <v>970.4</v>
      </c>
      <c r="L83" s="87"/>
      <c r="M83" s="198">
        <f t="shared" si="3"/>
        <v>646.93333333333328</v>
      </c>
      <c r="N83" s="87"/>
    </row>
    <row r="84" spans="1:14" ht="15.6" customHeight="1" x14ac:dyDescent="0.3">
      <c r="A84" s="193" t="s">
        <v>210</v>
      </c>
      <c r="B84" s="87"/>
      <c r="C84" s="193" t="s">
        <v>211</v>
      </c>
      <c r="D84" s="86"/>
      <c r="E84" s="86"/>
      <c r="F84" s="86"/>
      <c r="G84" s="86"/>
      <c r="H84" s="87"/>
      <c r="I84" s="195">
        <v>175</v>
      </c>
      <c r="J84" s="87"/>
      <c r="K84" s="208">
        <v>492.04</v>
      </c>
      <c r="L84" s="87"/>
      <c r="M84" s="198">
        <f t="shared" si="3"/>
        <v>281.16571428571427</v>
      </c>
      <c r="N84" s="87"/>
    </row>
    <row r="85" spans="1:14" ht="15.6" customHeight="1" x14ac:dyDescent="0.3">
      <c r="A85" s="193" t="s">
        <v>212</v>
      </c>
      <c r="B85" s="87"/>
      <c r="C85" s="193" t="s">
        <v>213</v>
      </c>
      <c r="D85" s="86"/>
      <c r="E85" s="86"/>
      <c r="F85" s="86"/>
      <c r="G85" s="86"/>
      <c r="H85" s="87"/>
      <c r="I85" s="195">
        <v>150</v>
      </c>
      <c r="J85" s="87"/>
      <c r="K85" s="208">
        <v>1440.15</v>
      </c>
      <c r="L85" s="87"/>
      <c r="M85" s="198">
        <f t="shared" si="3"/>
        <v>960.10000000000014</v>
      </c>
      <c r="N85" s="87"/>
    </row>
    <row r="86" spans="1:14" ht="15.6" customHeight="1" x14ac:dyDescent="0.3">
      <c r="A86" s="193" t="s">
        <v>216</v>
      </c>
      <c r="B86" s="87"/>
      <c r="C86" s="193" t="s">
        <v>217</v>
      </c>
      <c r="D86" s="86"/>
      <c r="E86" s="86"/>
      <c r="F86" s="86"/>
      <c r="G86" s="86"/>
      <c r="H86" s="87"/>
      <c r="I86" s="195">
        <v>35</v>
      </c>
      <c r="J86" s="87"/>
      <c r="K86" s="208">
        <v>81.47</v>
      </c>
      <c r="L86" s="87"/>
      <c r="M86" s="198">
        <f t="shared" si="3"/>
        <v>232.77142857142857</v>
      </c>
      <c r="N86" s="87"/>
    </row>
    <row r="87" spans="1:14" ht="15.6" customHeight="1" x14ac:dyDescent="0.3">
      <c r="A87" s="193">
        <v>3235</v>
      </c>
      <c r="B87" s="87"/>
      <c r="C87" s="193" t="s">
        <v>218</v>
      </c>
      <c r="D87" s="86"/>
      <c r="E87" s="86"/>
      <c r="F87" s="86"/>
      <c r="G87" s="86"/>
      <c r="H87" s="87"/>
      <c r="I87" s="194">
        <v>125</v>
      </c>
      <c r="J87" s="87"/>
      <c r="K87" s="208">
        <v>0</v>
      </c>
      <c r="L87" s="87"/>
      <c r="M87" s="198">
        <f t="shared" si="3"/>
        <v>0</v>
      </c>
      <c r="N87" s="87"/>
    </row>
    <row r="88" spans="1:14" ht="15.6" customHeight="1" x14ac:dyDescent="0.3">
      <c r="A88" s="193" t="s">
        <v>221</v>
      </c>
      <c r="B88" s="87"/>
      <c r="C88" s="193" t="s">
        <v>222</v>
      </c>
      <c r="D88" s="86"/>
      <c r="E88" s="86"/>
      <c r="F88" s="86"/>
      <c r="G88" s="86"/>
      <c r="H88" s="87"/>
      <c r="I88" s="195">
        <v>1000</v>
      </c>
      <c r="J88" s="87"/>
      <c r="K88" s="208">
        <v>3700.08</v>
      </c>
      <c r="L88" s="87"/>
      <c r="M88" s="198">
        <f t="shared" si="3"/>
        <v>370.00799999999998</v>
      </c>
      <c r="N88" s="87"/>
    </row>
    <row r="89" spans="1:14" ht="15.6" customHeight="1" x14ac:dyDescent="0.3">
      <c r="A89" s="193" t="s">
        <v>223</v>
      </c>
      <c r="B89" s="87"/>
      <c r="C89" s="193" t="s">
        <v>224</v>
      </c>
      <c r="D89" s="86"/>
      <c r="E89" s="86"/>
      <c r="F89" s="86"/>
      <c r="G89" s="86"/>
      <c r="H89" s="87"/>
      <c r="I89" s="195">
        <v>0</v>
      </c>
      <c r="J89" s="87"/>
      <c r="K89" s="208">
        <v>20.74</v>
      </c>
      <c r="L89" s="87"/>
      <c r="M89" s="198">
        <v>0</v>
      </c>
      <c r="N89" s="87"/>
    </row>
    <row r="90" spans="1:14" ht="15.6" customHeight="1" x14ac:dyDescent="0.3">
      <c r="A90" s="193" t="s">
        <v>225</v>
      </c>
      <c r="B90" s="87"/>
      <c r="C90" s="193" t="s">
        <v>226</v>
      </c>
      <c r="D90" s="86"/>
      <c r="E90" s="86"/>
      <c r="F90" s="86"/>
      <c r="G90" s="86"/>
      <c r="H90" s="87"/>
      <c r="I90" s="195">
        <v>3173</v>
      </c>
      <c r="J90" s="87"/>
      <c r="K90" s="208">
        <v>8491.84</v>
      </c>
      <c r="L90" s="87"/>
      <c r="M90" s="198">
        <f t="shared" ref="M90:M98" si="4">+K90/I90*100</f>
        <v>267.62811219665934</v>
      </c>
      <c r="N90" s="87"/>
    </row>
    <row r="91" spans="1:14" ht="15.6" customHeight="1" x14ac:dyDescent="0.3">
      <c r="A91" s="193" t="s">
        <v>231</v>
      </c>
      <c r="B91" s="87"/>
      <c r="C91" s="193" t="s">
        <v>232</v>
      </c>
      <c r="D91" s="86"/>
      <c r="E91" s="86"/>
      <c r="F91" s="86"/>
      <c r="G91" s="86"/>
      <c r="H91" s="87"/>
      <c r="I91" s="195">
        <v>200</v>
      </c>
      <c r="J91" s="87"/>
      <c r="K91" s="208">
        <v>645.69000000000005</v>
      </c>
      <c r="L91" s="87"/>
      <c r="M91" s="198">
        <f t="shared" si="4"/>
        <v>322.84500000000003</v>
      </c>
      <c r="N91" s="87"/>
    </row>
    <row r="92" spans="1:14" ht="15.6" customHeight="1" x14ac:dyDescent="0.3">
      <c r="A92" s="193" t="s">
        <v>257</v>
      </c>
      <c r="B92" s="87"/>
      <c r="C92" s="193" t="s">
        <v>233</v>
      </c>
      <c r="D92" s="86"/>
      <c r="E92" s="86"/>
      <c r="F92" s="86"/>
      <c r="G92" s="86"/>
      <c r="H92" s="87"/>
      <c r="I92" s="195">
        <v>45</v>
      </c>
      <c r="J92" s="87"/>
      <c r="K92" s="208">
        <v>65</v>
      </c>
      <c r="L92" s="87"/>
      <c r="M92" s="198">
        <f t="shared" si="4"/>
        <v>144.44444444444443</v>
      </c>
      <c r="N92" s="87"/>
    </row>
    <row r="93" spans="1:14" ht="15.6" customHeight="1" x14ac:dyDescent="0.3">
      <c r="A93" s="193" t="s">
        <v>234</v>
      </c>
      <c r="B93" s="87"/>
      <c r="C93" s="193" t="s">
        <v>235</v>
      </c>
      <c r="D93" s="86"/>
      <c r="E93" s="86"/>
      <c r="F93" s="86"/>
      <c r="G93" s="86"/>
      <c r="H93" s="87"/>
      <c r="I93" s="195">
        <v>25</v>
      </c>
      <c r="J93" s="87"/>
      <c r="K93" s="208">
        <v>5.83</v>
      </c>
      <c r="L93" s="87"/>
      <c r="M93" s="198">
        <f t="shared" si="4"/>
        <v>23.32</v>
      </c>
      <c r="N93" s="87"/>
    </row>
    <row r="94" spans="1:14" s="7" customFormat="1" ht="16.2" customHeight="1" x14ac:dyDescent="0.35">
      <c r="A94" s="205" t="s">
        <v>237</v>
      </c>
      <c r="B94" s="87"/>
      <c r="C94" s="205" t="s">
        <v>238</v>
      </c>
      <c r="D94" s="86"/>
      <c r="E94" s="86"/>
      <c r="F94" s="86"/>
      <c r="G94" s="86"/>
      <c r="H94" s="87"/>
      <c r="I94" s="94">
        <v>40</v>
      </c>
      <c r="J94" s="87"/>
      <c r="K94" s="94">
        <f>SUM(K95)</f>
        <v>16.88</v>
      </c>
      <c r="L94" s="87"/>
      <c r="M94" s="201">
        <f t="shared" si="4"/>
        <v>42.199999999999996</v>
      </c>
      <c r="N94" s="87"/>
    </row>
    <row r="95" spans="1:14" ht="15.6" customHeight="1" x14ac:dyDescent="0.3">
      <c r="A95" s="193" t="s">
        <v>239</v>
      </c>
      <c r="B95" s="87"/>
      <c r="C95" s="193" t="s">
        <v>240</v>
      </c>
      <c r="D95" s="86"/>
      <c r="E95" s="86"/>
      <c r="F95" s="86"/>
      <c r="G95" s="86"/>
      <c r="H95" s="87"/>
      <c r="I95" s="195">
        <v>40</v>
      </c>
      <c r="J95" s="87"/>
      <c r="K95" s="208">
        <v>16.88</v>
      </c>
      <c r="L95" s="87"/>
      <c r="M95" s="198">
        <f t="shared" si="4"/>
        <v>42.199999999999996</v>
      </c>
      <c r="N95" s="87"/>
    </row>
    <row r="96" spans="1:14" s="7" customFormat="1" ht="16.2" customHeight="1" x14ac:dyDescent="0.35">
      <c r="A96" s="205" t="s">
        <v>245</v>
      </c>
      <c r="B96" s="87"/>
      <c r="C96" s="205" t="s">
        <v>246</v>
      </c>
      <c r="D96" s="86"/>
      <c r="E96" s="86"/>
      <c r="F96" s="86"/>
      <c r="G96" s="86"/>
      <c r="H96" s="87"/>
      <c r="I96" s="94">
        <v>425</v>
      </c>
      <c r="J96" s="87"/>
      <c r="K96" s="94">
        <f>SUM(K97:L99)</f>
        <v>1209</v>
      </c>
      <c r="L96" s="87"/>
      <c r="M96" s="201">
        <f t="shared" si="4"/>
        <v>284.47058823529414</v>
      </c>
      <c r="N96" s="87"/>
    </row>
    <row r="97" spans="1:14" ht="15.6" customHeight="1" x14ac:dyDescent="0.3">
      <c r="A97" s="193" t="s">
        <v>258</v>
      </c>
      <c r="B97" s="87"/>
      <c r="C97" s="193" t="s">
        <v>249</v>
      </c>
      <c r="D97" s="86"/>
      <c r="E97" s="86"/>
      <c r="F97" s="86"/>
      <c r="G97" s="86"/>
      <c r="H97" s="87"/>
      <c r="I97" s="195">
        <v>25</v>
      </c>
      <c r="J97" s="87"/>
      <c r="K97" s="208">
        <v>200</v>
      </c>
      <c r="L97" s="87"/>
      <c r="M97" s="198">
        <f t="shared" si="4"/>
        <v>800</v>
      </c>
      <c r="N97" s="87"/>
    </row>
    <row r="98" spans="1:14" ht="15.6" customHeight="1" x14ac:dyDescent="0.3">
      <c r="A98" s="193">
        <v>4221</v>
      </c>
      <c r="B98" s="87"/>
      <c r="C98" s="193" t="s">
        <v>248</v>
      </c>
      <c r="D98" s="86"/>
      <c r="E98" s="86"/>
      <c r="F98" s="86"/>
      <c r="G98" s="86"/>
      <c r="H98" s="87"/>
      <c r="I98" s="194">
        <v>400</v>
      </c>
      <c r="J98" s="87"/>
      <c r="K98" s="208">
        <v>0</v>
      </c>
      <c r="L98" s="87"/>
      <c r="M98" s="198">
        <f t="shared" si="4"/>
        <v>0</v>
      </c>
      <c r="N98" s="87"/>
    </row>
    <row r="99" spans="1:14" ht="15.6" customHeight="1" x14ac:dyDescent="0.3">
      <c r="A99" s="193">
        <v>4225</v>
      </c>
      <c r="B99" s="87"/>
      <c r="C99" s="193" t="s">
        <v>259</v>
      </c>
      <c r="D99" s="86"/>
      <c r="E99" s="86"/>
      <c r="F99" s="86"/>
      <c r="G99" s="86"/>
      <c r="H99" s="87"/>
      <c r="I99" s="179">
        <v>0</v>
      </c>
      <c r="J99" s="87"/>
      <c r="K99" s="208">
        <v>1009</v>
      </c>
      <c r="L99" s="87"/>
      <c r="M99" s="198">
        <v>0</v>
      </c>
      <c r="N99" s="87"/>
    </row>
    <row r="100" spans="1:14" s="39" customFormat="1" ht="16.2" customHeight="1" x14ac:dyDescent="0.35">
      <c r="A100" s="247" t="s">
        <v>153</v>
      </c>
      <c r="B100" s="86"/>
      <c r="C100" s="86"/>
      <c r="D100" s="86"/>
      <c r="E100" s="86"/>
      <c r="F100" s="86"/>
      <c r="G100" s="86"/>
      <c r="H100" s="87"/>
      <c r="I100" s="223">
        <v>19000</v>
      </c>
      <c r="J100" s="87"/>
      <c r="K100" s="223">
        <f>SUM(K101,K103,K110,K112,K114)</f>
        <v>11018.679999999998</v>
      </c>
      <c r="L100" s="87"/>
      <c r="M100" s="226">
        <f t="shared" ref="M100:M105" si="5">+K100/I100*100</f>
        <v>57.993052631578934</v>
      </c>
      <c r="N100" s="87"/>
    </row>
    <row r="101" spans="1:14" s="7" customFormat="1" ht="16.2" customHeight="1" x14ac:dyDescent="0.35">
      <c r="A101" s="196" t="s">
        <v>187</v>
      </c>
      <c r="B101" s="87"/>
      <c r="C101" s="196" t="s">
        <v>188</v>
      </c>
      <c r="D101" s="86"/>
      <c r="E101" s="86"/>
      <c r="F101" s="86"/>
      <c r="G101" s="86"/>
      <c r="H101" s="87"/>
      <c r="I101" s="177">
        <v>15000</v>
      </c>
      <c r="J101" s="87"/>
      <c r="K101" s="177">
        <f>SUM(K102)</f>
        <v>1350</v>
      </c>
      <c r="L101" s="87"/>
      <c r="M101" s="201">
        <f t="shared" si="5"/>
        <v>9</v>
      </c>
      <c r="N101" s="87"/>
    </row>
    <row r="102" spans="1:14" ht="15.6" customHeight="1" x14ac:dyDescent="0.3">
      <c r="A102" s="190">
        <v>3121</v>
      </c>
      <c r="B102" s="87"/>
      <c r="C102" s="190" t="s">
        <v>192</v>
      </c>
      <c r="D102" s="86"/>
      <c r="E102" s="86"/>
      <c r="F102" s="86"/>
      <c r="G102" s="86"/>
      <c r="H102" s="87"/>
      <c r="I102" s="222">
        <v>15000</v>
      </c>
      <c r="J102" s="87"/>
      <c r="K102" s="191">
        <v>1350</v>
      </c>
      <c r="L102" s="87"/>
      <c r="M102" s="198">
        <f t="shared" si="5"/>
        <v>9</v>
      </c>
      <c r="N102" s="87"/>
    </row>
    <row r="103" spans="1:14" s="7" customFormat="1" ht="16.2" customHeight="1" x14ac:dyDescent="0.35">
      <c r="A103" s="196" t="s">
        <v>195</v>
      </c>
      <c r="B103" s="87"/>
      <c r="C103" s="196" t="s">
        <v>196</v>
      </c>
      <c r="D103" s="86"/>
      <c r="E103" s="86"/>
      <c r="F103" s="86"/>
      <c r="G103" s="86"/>
      <c r="H103" s="87"/>
      <c r="I103" s="177">
        <v>1600</v>
      </c>
      <c r="J103" s="87"/>
      <c r="K103" s="177">
        <f>SUM(K104:L109)</f>
        <v>7057.0499999999993</v>
      </c>
      <c r="L103" s="87"/>
      <c r="M103" s="201">
        <f t="shared" si="5"/>
        <v>441.06562499999995</v>
      </c>
      <c r="N103" s="87"/>
    </row>
    <row r="104" spans="1:14" ht="15.6" customHeight="1" x14ac:dyDescent="0.3">
      <c r="A104" s="190" t="s">
        <v>260</v>
      </c>
      <c r="B104" s="87"/>
      <c r="C104" s="190" t="s">
        <v>218</v>
      </c>
      <c r="D104" s="86"/>
      <c r="E104" s="86"/>
      <c r="F104" s="86"/>
      <c r="G104" s="86"/>
      <c r="H104" s="87"/>
      <c r="I104" s="191">
        <v>200</v>
      </c>
      <c r="J104" s="87"/>
      <c r="K104" s="191">
        <v>40</v>
      </c>
      <c r="L104" s="87"/>
      <c r="M104" s="198">
        <f t="shared" si="5"/>
        <v>20</v>
      </c>
      <c r="N104" s="87"/>
    </row>
    <row r="105" spans="1:14" ht="15.6" customHeight="1" x14ac:dyDescent="0.3">
      <c r="A105" s="190">
        <v>3231</v>
      </c>
      <c r="B105" s="87"/>
      <c r="C105" s="190" t="s">
        <v>211</v>
      </c>
      <c r="D105" s="86"/>
      <c r="E105" s="86"/>
      <c r="F105" s="86"/>
      <c r="G105" s="86"/>
      <c r="H105" s="87"/>
      <c r="I105" s="222">
        <v>250</v>
      </c>
      <c r="J105" s="87"/>
      <c r="K105" s="191">
        <v>0</v>
      </c>
      <c r="L105" s="87"/>
      <c r="M105" s="198">
        <f t="shared" si="5"/>
        <v>0</v>
      </c>
      <c r="N105" s="87"/>
    </row>
    <row r="106" spans="1:14" ht="16.2" customHeight="1" x14ac:dyDescent="0.35">
      <c r="A106" s="190" t="s">
        <v>221</v>
      </c>
      <c r="B106" s="87"/>
      <c r="C106" s="190" t="s">
        <v>222</v>
      </c>
      <c r="D106" s="86"/>
      <c r="E106" s="86"/>
      <c r="F106" s="86"/>
      <c r="G106" s="86"/>
      <c r="H106" s="87"/>
      <c r="I106" s="191">
        <v>0</v>
      </c>
      <c r="J106" s="87"/>
      <c r="K106" s="191">
        <v>6825.36</v>
      </c>
      <c r="L106" s="87"/>
      <c r="M106" s="201">
        <v>0</v>
      </c>
      <c r="N106" s="87"/>
    </row>
    <row r="107" spans="1:14" ht="15.6" customHeight="1" x14ac:dyDescent="0.3">
      <c r="A107" s="190">
        <v>3239</v>
      </c>
      <c r="B107" s="87"/>
      <c r="C107" s="190" t="s">
        <v>226</v>
      </c>
      <c r="D107" s="86"/>
      <c r="E107" s="86"/>
      <c r="F107" s="86"/>
      <c r="G107" s="86"/>
      <c r="H107" s="87"/>
      <c r="I107" s="222">
        <v>250</v>
      </c>
      <c r="J107" s="87"/>
      <c r="K107" s="191">
        <v>0</v>
      </c>
      <c r="L107" s="87"/>
      <c r="M107" s="198">
        <f t="shared" ref="M107:M117" si="6">+K107/I107*100</f>
        <v>0</v>
      </c>
      <c r="N107" s="87"/>
    </row>
    <row r="108" spans="1:14" ht="15.6" customHeight="1" x14ac:dyDescent="0.3">
      <c r="A108" s="190">
        <v>3293</v>
      </c>
      <c r="B108" s="87"/>
      <c r="C108" s="190" t="s">
        <v>232</v>
      </c>
      <c r="D108" s="86"/>
      <c r="E108" s="86"/>
      <c r="F108" s="86"/>
      <c r="G108" s="86"/>
      <c r="H108" s="87"/>
      <c r="I108" s="222">
        <v>500</v>
      </c>
      <c r="J108" s="87"/>
      <c r="K108" s="191">
        <v>0</v>
      </c>
      <c r="L108" s="87"/>
      <c r="M108" s="198">
        <f t="shared" si="6"/>
        <v>0</v>
      </c>
      <c r="N108" s="87"/>
    </row>
    <row r="109" spans="1:14" ht="15.6" customHeight="1" x14ac:dyDescent="0.3">
      <c r="A109" s="190" t="s">
        <v>261</v>
      </c>
      <c r="B109" s="87"/>
      <c r="C109" s="190" t="s">
        <v>236</v>
      </c>
      <c r="D109" s="86"/>
      <c r="E109" s="86"/>
      <c r="F109" s="86"/>
      <c r="G109" s="86"/>
      <c r="H109" s="87"/>
      <c r="I109" s="191">
        <v>400</v>
      </c>
      <c r="J109" s="87"/>
      <c r="K109" s="191">
        <v>191.69</v>
      </c>
      <c r="L109" s="87"/>
      <c r="M109" s="198">
        <f t="shared" si="6"/>
        <v>47.922499999999999</v>
      </c>
      <c r="N109" s="87"/>
    </row>
    <row r="110" spans="1:14" s="7" customFormat="1" ht="16.2" customHeight="1" x14ac:dyDescent="0.35">
      <c r="A110" s="196" t="s">
        <v>237</v>
      </c>
      <c r="B110" s="87"/>
      <c r="C110" s="196" t="s">
        <v>238</v>
      </c>
      <c r="D110" s="86"/>
      <c r="E110" s="86"/>
      <c r="F110" s="86"/>
      <c r="G110" s="86"/>
      <c r="H110" s="87"/>
      <c r="I110" s="177">
        <v>150</v>
      </c>
      <c r="J110" s="87"/>
      <c r="K110" s="177">
        <f>SUM(K111)</f>
        <v>31.88</v>
      </c>
      <c r="L110" s="87"/>
      <c r="M110" s="201">
        <f t="shared" si="6"/>
        <v>21.253333333333334</v>
      </c>
      <c r="N110" s="87"/>
    </row>
    <row r="111" spans="1:14" ht="15.6" customHeight="1" x14ac:dyDescent="0.3">
      <c r="A111" s="190">
        <v>3431</v>
      </c>
      <c r="B111" s="87"/>
      <c r="C111" s="50" t="s">
        <v>240</v>
      </c>
      <c r="D111" s="32"/>
      <c r="E111" s="32"/>
      <c r="F111" s="32"/>
      <c r="G111" s="32"/>
      <c r="H111" s="32"/>
      <c r="I111" s="222">
        <v>150</v>
      </c>
      <c r="J111" s="87"/>
      <c r="K111" s="191">
        <v>31.88</v>
      </c>
      <c r="L111" s="87"/>
      <c r="M111" s="198">
        <f t="shared" si="6"/>
        <v>21.253333333333334</v>
      </c>
      <c r="N111" s="87"/>
    </row>
    <row r="112" spans="1:14" s="7" customFormat="1" ht="16.2" customHeight="1" x14ac:dyDescent="0.35">
      <c r="A112" s="196" t="s">
        <v>241</v>
      </c>
      <c r="B112" s="87"/>
      <c r="C112" s="196" t="s">
        <v>242</v>
      </c>
      <c r="D112" s="86"/>
      <c r="E112" s="86"/>
      <c r="F112" s="86"/>
      <c r="G112" s="86"/>
      <c r="H112" s="87"/>
      <c r="I112" s="177">
        <v>2000</v>
      </c>
      <c r="J112" s="87"/>
      <c r="K112" s="177">
        <f>SUM(K113)</f>
        <v>1200</v>
      </c>
      <c r="L112" s="87"/>
      <c r="M112" s="201">
        <f t="shared" si="6"/>
        <v>60</v>
      </c>
      <c r="N112" s="87"/>
    </row>
    <row r="113" spans="1:14" ht="15.6" customHeight="1" x14ac:dyDescent="0.3">
      <c r="A113" s="190" t="s">
        <v>243</v>
      </c>
      <c r="B113" s="87"/>
      <c r="C113" s="190" t="s">
        <v>244</v>
      </c>
      <c r="D113" s="86"/>
      <c r="E113" s="86"/>
      <c r="F113" s="86"/>
      <c r="G113" s="86"/>
      <c r="H113" s="87"/>
      <c r="I113" s="191">
        <v>2000</v>
      </c>
      <c r="J113" s="87"/>
      <c r="K113" s="191">
        <v>1200</v>
      </c>
      <c r="L113" s="87"/>
      <c r="M113" s="198">
        <f t="shared" si="6"/>
        <v>60</v>
      </c>
      <c r="N113" s="87"/>
    </row>
    <row r="114" spans="1:14" s="7" customFormat="1" ht="16.2" customHeight="1" x14ac:dyDescent="0.35">
      <c r="A114" s="196" t="s">
        <v>245</v>
      </c>
      <c r="B114" s="87"/>
      <c r="C114" s="196" t="s">
        <v>246</v>
      </c>
      <c r="D114" s="86"/>
      <c r="E114" s="86"/>
      <c r="F114" s="86"/>
      <c r="G114" s="86"/>
      <c r="H114" s="87"/>
      <c r="I114" s="177">
        <v>250</v>
      </c>
      <c r="J114" s="87"/>
      <c r="K114" s="177">
        <f>SUM(K115)</f>
        <v>1379.75</v>
      </c>
      <c r="L114" s="87"/>
      <c r="M114" s="201">
        <f t="shared" si="6"/>
        <v>551.9</v>
      </c>
      <c r="N114" s="87"/>
    </row>
    <row r="115" spans="1:14" ht="15.6" customHeight="1" x14ac:dyDescent="0.3">
      <c r="A115" s="190" t="s">
        <v>258</v>
      </c>
      <c r="B115" s="87"/>
      <c r="C115" s="190" t="s">
        <v>249</v>
      </c>
      <c r="D115" s="86"/>
      <c r="E115" s="86"/>
      <c r="F115" s="86"/>
      <c r="G115" s="86"/>
      <c r="H115" s="87"/>
      <c r="I115" s="191">
        <v>250</v>
      </c>
      <c r="J115" s="87"/>
      <c r="K115" s="191">
        <v>1379.75</v>
      </c>
      <c r="L115" s="87"/>
      <c r="M115" s="198">
        <f t="shared" si="6"/>
        <v>551.9</v>
      </c>
      <c r="N115" s="87"/>
    </row>
    <row r="116" spans="1:14" s="84" customFormat="1" ht="30" customHeight="1" x14ac:dyDescent="0.3">
      <c r="A116" s="213" t="s">
        <v>271</v>
      </c>
      <c r="B116" s="235"/>
      <c r="C116" s="209" t="s">
        <v>272</v>
      </c>
      <c r="D116" s="210"/>
      <c r="E116" s="210"/>
      <c r="F116" s="210"/>
      <c r="G116" s="210"/>
      <c r="H116" s="211"/>
      <c r="I116" s="202">
        <f>SUM(I118,I120,I133,I135,I137)</f>
        <v>95037.5</v>
      </c>
      <c r="J116" s="235"/>
      <c r="K116" s="202">
        <f>SUM(K118,K120,K133,K135,K137)</f>
        <v>69538.94</v>
      </c>
      <c r="L116" s="249"/>
      <c r="M116" s="199">
        <f t="shared" si="6"/>
        <v>73.170001315270298</v>
      </c>
      <c r="N116" s="235"/>
    </row>
    <row r="117" spans="1:14" s="7" customFormat="1" ht="16.2" customHeight="1" x14ac:dyDescent="0.35">
      <c r="A117" s="215" t="s">
        <v>157</v>
      </c>
      <c r="B117" s="86"/>
      <c r="C117" s="86"/>
      <c r="D117" s="86"/>
      <c r="E117" s="86"/>
      <c r="F117" s="86"/>
      <c r="G117" s="86"/>
      <c r="H117" s="87"/>
      <c r="I117" s="204">
        <v>95037.5</v>
      </c>
      <c r="J117" s="87"/>
      <c r="K117" s="223">
        <f>SUM(K118,K120,K133,K135,K137)</f>
        <v>69538.94</v>
      </c>
      <c r="L117" s="87"/>
      <c r="M117" s="226">
        <f t="shared" si="6"/>
        <v>73.170001315270298</v>
      </c>
      <c r="N117" s="87"/>
    </row>
    <row r="118" spans="1:14" s="7" customFormat="1" ht="16.2" customHeight="1" x14ac:dyDescent="0.35">
      <c r="A118" s="205" t="s">
        <v>187</v>
      </c>
      <c r="B118" s="87"/>
      <c r="C118" s="205" t="s">
        <v>188</v>
      </c>
      <c r="D118" s="86"/>
      <c r="E118" s="86"/>
      <c r="F118" s="86"/>
      <c r="G118" s="86"/>
      <c r="H118" s="87"/>
      <c r="I118" s="94">
        <v>0</v>
      </c>
      <c r="J118" s="87"/>
      <c r="K118" s="94">
        <f>SUM(K119)</f>
        <v>400</v>
      </c>
      <c r="L118" s="87"/>
      <c r="M118" s="201">
        <v>0</v>
      </c>
      <c r="N118" s="87"/>
    </row>
    <row r="119" spans="1:14" ht="15.6" customHeight="1" x14ac:dyDescent="0.3">
      <c r="A119" s="193" t="s">
        <v>191</v>
      </c>
      <c r="B119" s="87"/>
      <c r="C119" s="193" t="s">
        <v>192</v>
      </c>
      <c r="D119" s="86"/>
      <c r="E119" s="86"/>
      <c r="F119" s="86"/>
      <c r="G119" s="86"/>
      <c r="H119" s="87"/>
      <c r="I119" s="195">
        <v>0</v>
      </c>
      <c r="J119" s="87"/>
      <c r="K119" s="208">
        <v>400</v>
      </c>
      <c r="L119" s="87"/>
      <c r="M119" s="198">
        <v>0</v>
      </c>
      <c r="N119" s="87"/>
    </row>
    <row r="120" spans="1:14" s="7" customFormat="1" ht="16.2" customHeight="1" x14ac:dyDescent="0.35">
      <c r="A120" s="205" t="s">
        <v>195</v>
      </c>
      <c r="B120" s="87"/>
      <c r="C120" s="205" t="s">
        <v>196</v>
      </c>
      <c r="D120" s="86"/>
      <c r="E120" s="86"/>
      <c r="F120" s="86"/>
      <c r="G120" s="86"/>
      <c r="H120" s="87"/>
      <c r="I120" s="94">
        <f>SUM(I121:J132)</f>
        <v>75537.5</v>
      </c>
      <c r="J120" s="87"/>
      <c r="K120" s="94">
        <f>SUM(K121:L132)</f>
        <v>58947.6</v>
      </c>
      <c r="L120" s="87"/>
      <c r="M120" s="201">
        <f t="shared" ref="M120:M140" si="7">+K120/I120*100</f>
        <v>78.037531027635282</v>
      </c>
      <c r="N120" s="87"/>
    </row>
    <row r="121" spans="1:14" ht="15.6" customHeight="1" x14ac:dyDescent="0.3">
      <c r="A121" s="193" t="s">
        <v>197</v>
      </c>
      <c r="B121" s="87"/>
      <c r="C121" s="193" t="s">
        <v>198</v>
      </c>
      <c r="D121" s="86"/>
      <c r="E121" s="86"/>
      <c r="F121" s="86"/>
      <c r="G121" s="86"/>
      <c r="H121" s="87"/>
      <c r="I121" s="195">
        <v>46000</v>
      </c>
      <c r="J121" s="87"/>
      <c r="K121" s="208">
        <v>49215.12</v>
      </c>
      <c r="L121" s="87"/>
      <c r="M121" s="198">
        <f t="shared" si="7"/>
        <v>106.98939130434783</v>
      </c>
      <c r="N121" s="87"/>
    </row>
    <row r="122" spans="1:14" ht="15.6" customHeight="1" x14ac:dyDescent="0.3">
      <c r="A122" s="193" t="s">
        <v>254</v>
      </c>
      <c r="B122" s="87"/>
      <c r="C122" s="193" t="s">
        <v>201</v>
      </c>
      <c r="D122" s="86"/>
      <c r="E122" s="86"/>
      <c r="F122" s="86"/>
      <c r="G122" s="86"/>
      <c r="H122" s="87"/>
      <c r="I122" s="195">
        <v>7500</v>
      </c>
      <c r="J122" s="87"/>
      <c r="K122" s="208">
        <v>300</v>
      </c>
      <c r="L122" s="87"/>
      <c r="M122" s="198">
        <f t="shared" si="7"/>
        <v>4</v>
      </c>
      <c r="N122" s="87"/>
    </row>
    <row r="123" spans="1:14" ht="15.6" customHeight="1" x14ac:dyDescent="0.3">
      <c r="A123" s="193" t="s">
        <v>255</v>
      </c>
      <c r="B123" s="87"/>
      <c r="C123" s="193" t="s">
        <v>202</v>
      </c>
      <c r="D123" s="86"/>
      <c r="E123" s="86"/>
      <c r="F123" s="86"/>
      <c r="G123" s="86"/>
      <c r="H123" s="87"/>
      <c r="I123" s="195">
        <v>750</v>
      </c>
      <c r="J123" s="87"/>
      <c r="K123" s="208">
        <v>692.24</v>
      </c>
      <c r="L123" s="87"/>
      <c r="M123" s="198">
        <f t="shared" si="7"/>
        <v>92.298666666666676</v>
      </c>
      <c r="N123" s="87"/>
    </row>
    <row r="124" spans="1:14" ht="15.6" customHeight="1" x14ac:dyDescent="0.3">
      <c r="A124" s="193" t="s">
        <v>225</v>
      </c>
      <c r="B124" s="87"/>
      <c r="C124" s="193" t="s">
        <v>226</v>
      </c>
      <c r="D124" s="86"/>
      <c r="E124" s="86"/>
      <c r="F124" s="86"/>
      <c r="G124" s="86"/>
      <c r="H124" s="87"/>
      <c r="I124" s="195">
        <v>2500</v>
      </c>
      <c r="J124" s="87"/>
      <c r="K124" s="208">
        <v>2968.47</v>
      </c>
      <c r="L124" s="87"/>
      <c r="M124" s="198">
        <f t="shared" si="7"/>
        <v>118.73879999999998</v>
      </c>
      <c r="N124" s="87"/>
    </row>
    <row r="125" spans="1:14" ht="15.6" customHeight="1" x14ac:dyDescent="0.3">
      <c r="A125" s="193">
        <v>3221</v>
      </c>
      <c r="B125" s="87"/>
      <c r="C125" s="193" t="s">
        <v>204</v>
      </c>
      <c r="D125" s="86"/>
      <c r="E125" s="86"/>
      <c r="F125" s="86"/>
      <c r="G125" s="86"/>
      <c r="H125" s="87"/>
      <c r="I125" s="194">
        <v>2387.5</v>
      </c>
      <c r="J125" s="87"/>
      <c r="K125" s="208">
        <v>1601.17</v>
      </c>
      <c r="L125" s="87"/>
      <c r="M125" s="198">
        <f t="shared" si="7"/>
        <v>67.064712041884817</v>
      </c>
      <c r="N125" s="87"/>
    </row>
    <row r="126" spans="1:14" ht="15.6" customHeight="1" x14ac:dyDescent="0.3">
      <c r="A126" s="193">
        <v>3225</v>
      </c>
      <c r="B126" s="87"/>
      <c r="C126" s="193" t="s">
        <v>207</v>
      </c>
      <c r="D126" s="86"/>
      <c r="E126" s="86"/>
      <c r="F126" s="86"/>
      <c r="G126" s="86"/>
      <c r="H126" s="87"/>
      <c r="I126" s="194">
        <v>400</v>
      </c>
      <c r="J126" s="87"/>
      <c r="K126" s="208">
        <v>0</v>
      </c>
      <c r="L126" s="87"/>
      <c r="M126" s="198">
        <f t="shared" si="7"/>
        <v>0</v>
      </c>
      <c r="N126" s="87"/>
    </row>
    <row r="127" spans="1:14" ht="15.6" customHeight="1" x14ac:dyDescent="0.3">
      <c r="A127" s="193">
        <v>3223</v>
      </c>
      <c r="B127" s="87"/>
      <c r="C127" s="193" t="s">
        <v>206</v>
      </c>
      <c r="D127" s="86"/>
      <c r="E127" s="86"/>
      <c r="F127" s="86"/>
      <c r="G127" s="86"/>
      <c r="H127" s="87"/>
      <c r="I127" s="194">
        <v>0</v>
      </c>
      <c r="J127" s="87"/>
      <c r="K127" s="208">
        <v>0</v>
      </c>
      <c r="L127" s="87"/>
      <c r="M127" s="198">
        <v>0</v>
      </c>
      <c r="N127" s="87"/>
    </row>
    <row r="128" spans="1:14" ht="15.6" customHeight="1" x14ac:dyDescent="0.3">
      <c r="A128" s="193">
        <v>3235</v>
      </c>
      <c r="B128" s="87"/>
      <c r="C128" s="193" t="s">
        <v>218</v>
      </c>
      <c r="D128" s="86"/>
      <c r="E128" s="86"/>
      <c r="F128" s="86"/>
      <c r="G128" s="86"/>
      <c r="H128" s="87"/>
      <c r="I128" s="194">
        <v>750</v>
      </c>
      <c r="J128" s="87"/>
      <c r="K128" s="208">
        <v>673.92</v>
      </c>
      <c r="L128" s="87"/>
      <c r="M128" s="198">
        <f t="shared" si="7"/>
        <v>89.855999999999995</v>
      </c>
      <c r="N128" s="87"/>
    </row>
    <row r="129" spans="1:14" ht="15.6" customHeight="1" x14ac:dyDescent="0.3">
      <c r="A129" s="193">
        <v>3237</v>
      </c>
      <c r="B129" s="87"/>
      <c r="C129" s="193" t="s">
        <v>222</v>
      </c>
      <c r="D129" s="86"/>
      <c r="E129" s="86"/>
      <c r="F129" s="86"/>
      <c r="G129" s="86"/>
      <c r="H129" s="87"/>
      <c r="I129" s="194">
        <v>12500</v>
      </c>
      <c r="J129" s="87"/>
      <c r="K129" s="208">
        <v>2192.21</v>
      </c>
      <c r="L129" s="87"/>
      <c r="M129" s="198">
        <f t="shared" si="7"/>
        <v>17.537680000000002</v>
      </c>
      <c r="N129" s="87"/>
    </row>
    <row r="130" spans="1:14" ht="15.6" customHeight="1" x14ac:dyDescent="0.3">
      <c r="A130" s="193">
        <v>3293</v>
      </c>
      <c r="B130" s="87"/>
      <c r="C130" s="193" t="s">
        <v>232</v>
      </c>
      <c r="D130" s="86"/>
      <c r="E130" s="86"/>
      <c r="F130" s="86"/>
      <c r="G130" s="86"/>
      <c r="H130" s="87"/>
      <c r="I130" s="194">
        <v>1250</v>
      </c>
      <c r="J130" s="87"/>
      <c r="K130" s="208">
        <v>262.39999999999998</v>
      </c>
      <c r="L130" s="87"/>
      <c r="M130" s="198">
        <f t="shared" si="7"/>
        <v>20.992000000000001</v>
      </c>
      <c r="N130" s="87"/>
    </row>
    <row r="131" spans="1:14" ht="15.6" customHeight="1" x14ac:dyDescent="0.3">
      <c r="A131" s="193">
        <v>3238</v>
      </c>
      <c r="B131" s="87"/>
      <c r="C131" s="193" t="s">
        <v>224</v>
      </c>
      <c r="D131" s="86"/>
      <c r="E131" s="86"/>
      <c r="F131" s="86"/>
      <c r="G131" s="86"/>
      <c r="H131" s="87"/>
      <c r="I131" s="194">
        <v>750</v>
      </c>
      <c r="J131" s="87"/>
      <c r="K131" s="208">
        <v>543.94000000000005</v>
      </c>
      <c r="L131" s="87"/>
      <c r="M131" s="198">
        <f t="shared" si="7"/>
        <v>72.525333333333336</v>
      </c>
      <c r="N131" s="87"/>
    </row>
    <row r="132" spans="1:14" ht="15.6" customHeight="1" x14ac:dyDescent="0.3">
      <c r="A132" s="193" t="s">
        <v>257</v>
      </c>
      <c r="B132" s="87"/>
      <c r="C132" s="193" t="s">
        <v>233</v>
      </c>
      <c r="D132" s="86"/>
      <c r="E132" s="86"/>
      <c r="F132" s="86"/>
      <c r="G132" s="86"/>
      <c r="H132" s="87"/>
      <c r="I132" s="195">
        <v>750</v>
      </c>
      <c r="J132" s="87"/>
      <c r="K132" s="208">
        <v>498.13</v>
      </c>
      <c r="L132" s="87"/>
      <c r="M132" s="198">
        <f t="shared" si="7"/>
        <v>66.417333333333332</v>
      </c>
      <c r="N132" s="87"/>
    </row>
    <row r="133" spans="1:14" s="7" customFormat="1" ht="16.2" customHeight="1" x14ac:dyDescent="0.35">
      <c r="A133" s="205" t="s">
        <v>237</v>
      </c>
      <c r="B133" s="87"/>
      <c r="C133" s="205" t="s">
        <v>238</v>
      </c>
      <c r="D133" s="86"/>
      <c r="E133" s="86"/>
      <c r="F133" s="86"/>
      <c r="G133" s="86"/>
      <c r="H133" s="87"/>
      <c r="I133" s="94">
        <v>500</v>
      </c>
      <c r="J133" s="87"/>
      <c r="K133" s="94">
        <v>0</v>
      </c>
      <c r="L133" s="87"/>
      <c r="M133" s="201">
        <f t="shared" si="7"/>
        <v>0</v>
      </c>
      <c r="N133" s="87"/>
    </row>
    <row r="134" spans="1:14" ht="15.6" customHeight="1" x14ac:dyDescent="0.3">
      <c r="A134" s="192">
        <v>3431</v>
      </c>
      <c r="B134" s="87"/>
      <c r="C134" s="192" t="s">
        <v>240</v>
      </c>
      <c r="D134" s="86"/>
      <c r="E134" s="86"/>
      <c r="F134" s="86"/>
      <c r="G134" s="86"/>
      <c r="H134" s="87"/>
      <c r="I134" s="194">
        <v>500</v>
      </c>
      <c r="J134" s="87"/>
      <c r="K134" s="208">
        <v>0</v>
      </c>
      <c r="L134" s="87"/>
      <c r="M134" s="198">
        <f t="shared" si="7"/>
        <v>0</v>
      </c>
      <c r="N134" s="87"/>
    </row>
    <row r="135" spans="1:14" s="7" customFormat="1" ht="16.2" customHeight="1" x14ac:dyDescent="0.35">
      <c r="A135" s="205" t="s">
        <v>241</v>
      </c>
      <c r="B135" s="87"/>
      <c r="C135" s="205" t="s">
        <v>242</v>
      </c>
      <c r="D135" s="86"/>
      <c r="E135" s="86"/>
      <c r="F135" s="86"/>
      <c r="G135" s="86"/>
      <c r="H135" s="87"/>
      <c r="I135" s="94">
        <v>2500</v>
      </c>
      <c r="J135" s="87"/>
      <c r="K135" s="94">
        <f>SUM(K136)</f>
        <v>1000</v>
      </c>
      <c r="L135" s="87"/>
      <c r="M135" s="201">
        <f t="shared" si="7"/>
        <v>40</v>
      </c>
      <c r="N135" s="87"/>
    </row>
    <row r="136" spans="1:14" ht="15.6" customHeight="1" x14ac:dyDescent="0.3">
      <c r="A136" s="193" t="s">
        <v>243</v>
      </c>
      <c r="B136" s="87"/>
      <c r="C136" s="193" t="s">
        <v>244</v>
      </c>
      <c r="D136" s="86"/>
      <c r="E136" s="86"/>
      <c r="F136" s="86"/>
      <c r="G136" s="86"/>
      <c r="H136" s="87"/>
      <c r="I136" s="195">
        <v>2500</v>
      </c>
      <c r="J136" s="87"/>
      <c r="K136" s="208">
        <v>1000</v>
      </c>
      <c r="L136" s="87"/>
      <c r="M136" s="198">
        <f t="shared" si="7"/>
        <v>40</v>
      </c>
      <c r="N136" s="87"/>
    </row>
    <row r="137" spans="1:14" s="7" customFormat="1" ht="16.2" customHeight="1" x14ac:dyDescent="0.35">
      <c r="A137" s="205" t="s">
        <v>245</v>
      </c>
      <c r="B137" s="87"/>
      <c r="C137" s="205" t="s">
        <v>246</v>
      </c>
      <c r="D137" s="86"/>
      <c r="E137" s="86"/>
      <c r="F137" s="86"/>
      <c r="G137" s="86"/>
      <c r="H137" s="87"/>
      <c r="I137" s="94">
        <v>16500</v>
      </c>
      <c r="J137" s="87"/>
      <c r="K137" s="94">
        <f>SUM(K138:L140)</f>
        <v>9191.34</v>
      </c>
      <c r="L137" s="87"/>
      <c r="M137" s="201">
        <f t="shared" si="7"/>
        <v>55.705090909090913</v>
      </c>
      <c r="N137" s="87"/>
    </row>
    <row r="138" spans="1:14" s="12" customFormat="1" ht="15.6" customHeight="1" x14ac:dyDescent="0.3">
      <c r="A138" s="192">
        <v>4241</v>
      </c>
      <c r="B138" s="212"/>
      <c r="C138" s="192" t="s">
        <v>249</v>
      </c>
      <c r="D138" s="234"/>
      <c r="E138" s="234"/>
      <c r="F138" s="234"/>
      <c r="G138" s="234"/>
      <c r="H138" s="212"/>
      <c r="I138" s="194">
        <v>500</v>
      </c>
      <c r="J138" s="212"/>
      <c r="K138" s="208">
        <v>280.60000000000002</v>
      </c>
      <c r="L138" s="212"/>
      <c r="M138" s="198">
        <f t="shared" si="7"/>
        <v>56.120000000000005</v>
      </c>
      <c r="N138" s="212"/>
    </row>
    <row r="139" spans="1:14" s="12" customFormat="1" ht="15.6" customHeight="1" x14ac:dyDescent="0.3">
      <c r="A139" s="192">
        <v>4262</v>
      </c>
      <c r="B139" s="212"/>
      <c r="C139" s="192" t="s">
        <v>262</v>
      </c>
      <c r="D139" s="234"/>
      <c r="E139" s="234"/>
      <c r="F139" s="234"/>
      <c r="G139" s="234"/>
      <c r="H139" s="212"/>
      <c r="I139" s="194">
        <v>1000</v>
      </c>
      <c r="J139" s="212"/>
      <c r="K139" s="208">
        <v>0</v>
      </c>
      <c r="L139" s="212"/>
      <c r="M139" s="198">
        <f t="shared" si="7"/>
        <v>0</v>
      </c>
      <c r="N139" s="212"/>
    </row>
    <row r="140" spans="1:14" ht="15.6" customHeight="1" x14ac:dyDescent="0.3">
      <c r="A140" s="193" t="s">
        <v>247</v>
      </c>
      <c r="B140" s="87"/>
      <c r="C140" s="193" t="s">
        <v>248</v>
      </c>
      <c r="D140" s="86"/>
      <c r="E140" s="86"/>
      <c r="F140" s="86"/>
      <c r="G140" s="86"/>
      <c r="H140" s="87"/>
      <c r="I140" s="195">
        <v>15000</v>
      </c>
      <c r="J140" s="87"/>
      <c r="K140" s="208">
        <v>8910.74</v>
      </c>
      <c r="L140" s="87"/>
      <c r="M140" s="198">
        <f t="shared" si="7"/>
        <v>59.404933333333332</v>
      </c>
      <c r="N140" s="87"/>
    </row>
  </sheetData>
  <mergeCells count="661">
    <mergeCell ref="A2:B2"/>
    <mergeCell ref="K86:L86"/>
    <mergeCell ref="M86:N86"/>
    <mergeCell ref="M80:N80"/>
    <mergeCell ref="M42:N42"/>
    <mergeCell ref="I119:J119"/>
    <mergeCell ref="C101:H101"/>
    <mergeCell ref="A20:B20"/>
    <mergeCell ref="I38:J38"/>
    <mergeCell ref="A112:B112"/>
    <mergeCell ref="I109:J109"/>
    <mergeCell ref="K38:L38"/>
    <mergeCell ref="A52:H52"/>
    <mergeCell ref="A13:B13"/>
    <mergeCell ref="I40:J40"/>
    <mergeCell ref="A114:B114"/>
    <mergeCell ref="A10:H10"/>
    <mergeCell ref="I63:J63"/>
    <mergeCell ref="I50:J50"/>
    <mergeCell ref="M71:N71"/>
    <mergeCell ref="A5:N5"/>
    <mergeCell ref="M34:N34"/>
    <mergeCell ref="M8:N8"/>
    <mergeCell ref="M132:N132"/>
    <mergeCell ref="M58:N58"/>
    <mergeCell ref="A131:B131"/>
    <mergeCell ref="I90:J90"/>
    <mergeCell ref="K108:L108"/>
    <mergeCell ref="I27:J27"/>
    <mergeCell ref="C12:H12"/>
    <mergeCell ref="I91:J91"/>
    <mergeCell ref="K20:L20"/>
    <mergeCell ref="K91:L91"/>
    <mergeCell ref="I85:J85"/>
    <mergeCell ref="A25:B25"/>
    <mergeCell ref="K85:L85"/>
    <mergeCell ref="M20:N20"/>
    <mergeCell ref="C70:H70"/>
    <mergeCell ref="C106:H106"/>
    <mergeCell ref="I22:J22"/>
    <mergeCell ref="K84:L84"/>
    <mergeCell ref="I93:J93"/>
    <mergeCell ref="K22:L22"/>
    <mergeCell ref="I17:J17"/>
    <mergeCell ref="K17:L17"/>
    <mergeCell ref="K116:L116"/>
    <mergeCell ref="M137:N137"/>
    <mergeCell ref="A106:B106"/>
    <mergeCell ref="C86:H86"/>
    <mergeCell ref="A100:H100"/>
    <mergeCell ref="C58:H58"/>
    <mergeCell ref="M29:N29"/>
    <mergeCell ref="A43:B43"/>
    <mergeCell ref="K65:L65"/>
    <mergeCell ref="M23:N23"/>
    <mergeCell ref="A133:B133"/>
    <mergeCell ref="M84:N84"/>
    <mergeCell ref="A126:B126"/>
    <mergeCell ref="I120:J120"/>
    <mergeCell ref="A128:B128"/>
    <mergeCell ref="A91:B91"/>
    <mergeCell ref="I88:J88"/>
    <mergeCell ref="I82:J82"/>
    <mergeCell ref="K82:L82"/>
    <mergeCell ref="C62:H62"/>
    <mergeCell ref="C98:H98"/>
    <mergeCell ref="A93:B93"/>
    <mergeCell ref="C64:H64"/>
    <mergeCell ref="M52:N52"/>
    <mergeCell ref="M116:N116"/>
    <mergeCell ref="C13:H13"/>
    <mergeCell ref="K83:L83"/>
    <mergeCell ref="M83:N83"/>
    <mergeCell ref="A22:B22"/>
    <mergeCell ref="M14:N14"/>
    <mergeCell ref="A9:H9"/>
    <mergeCell ref="M11:N11"/>
    <mergeCell ref="M75:N75"/>
    <mergeCell ref="A38:B38"/>
    <mergeCell ref="A40:B40"/>
    <mergeCell ref="A67:B67"/>
    <mergeCell ref="A17:B17"/>
    <mergeCell ref="A68:B68"/>
    <mergeCell ref="A28:B28"/>
    <mergeCell ref="K28:L28"/>
    <mergeCell ref="A39:B39"/>
    <mergeCell ref="I30:J30"/>
    <mergeCell ref="A30:B30"/>
    <mergeCell ref="K30:L30"/>
    <mergeCell ref="A59:B59"/>
    <mergeCell ref="I14:J14"/>
    <mergeCell ref="K14:L14"/>
    <mergeCell ref="M32:N32"/>
    <mergeCell ref="M28:N28"/>
    <mergeCell ref="A16:B16"/>
    <mergeCell ref="A18:B18"/>
    <mergeCell ref="M16:N16"/>
    <mergeCell ref="M15:N15"/>
    <mergeCell ref="C8:H8"/>
    <mergeCell ref="M35:N35"/>
    <mergeCell ref="M10:N10"/>
    <mergeCell ref="C25:H25"/>
    <mergeCell ref="A64:B64"/>
    <mergeCell ref="A15:B15"/>
    <mergeCell ref="C21:H21"/>
    <mergeCell ref="M22:N22"/>
    <mergeCell ref="C16:H16"/>
    <mergeCell ref="M21:N21"/>
    <mergeCell ref="I24:J24"/>
    <mergeCell ref="I16:J16"/>
    <mergeCell ref="C17:H17"/>
    <mergeCell ref="M12:N12"/>
    <mergeCell ref="C18:H18"/>
    <mergeCell ref="A14:H14"/>
    <mergeCell ref="K12:L12"/>
    <mergeCell ref="M13:N13"/>
    <mergeCell ref="C32:H32"/>
    <mergeCell ref="C28:H28"/>
    <mergeCell ref="M39:N39"/>
    <mergeCell ref="K60:L60"/>
    <mergeCell ref="I37:J37"/>
    <mergeCell ref="M56:N56"/>
    <mergeCell ref="C22:H22"/>
    <mergeCell ref="C37:H37"/>
    <mergeCell ref="M18:N18"/>
    <mergeCell ref="M17:N17"/>
    <mergeCell ref="M19:N19"/>
    <mergeCell ref="M55:N55"/>
    <mergeCell ref="C30:H30"/>
    <mergeCell ref="I25:J25"/>
    <mergeCell ref="I19:J19"/>
    <mergeCell ref="K19:L19"/>
    <mergeCell ref="M139:N139"/>
    <mergeCell ref="A41:B41"/>
    <mergeCell ref="C61:H61"/>
    <mergeCell ref="I123:J123"/>
    <mergeCell ref="C48:H48"/>
    <mergeCell ref="A56:B56"/>
    <mergeCell ref="A27:B27"/>
    <mergeCell ref="I18:J18"/>
    <mergeCell ref="C72:H72"/>
    <mergeCell ref="C126:H126"/>
    <mergeCell ref="K67:L67"/>
    <mergeCell ref="M25:N25"/>
    <mergeCell ref="A85:B85"/>
    <mergeCell ref="C137:H137"/>
    <mergeCell ref="M36:N36"/>
    <mergeCell ref="M33:N33"/>
    <mergeCell ref="I134:J134"/>
    <mergeCell ref="I108:J108"/>
    <mergeCell ref="K134:L134"/>
    <mergeCell ref="C105:H105"/>
    <mergeCell ref="I136:J136"/>
    <mergeCell ref="K136:L136"/>
    <mergeCell ref="K123:L123"/>
    <mergeCell ref="M129:N129"/>
    <mergeCell ref="M128:N128"/>
    <mergeCell ref="M43:N43"/>
    <mergeCell ref="M114:N114"/>
    <mergeCell ref="C99:H99"/>
    <mergeCell ref="I81:J81"/>
    <mergeCell ref="M107:N107"/>
    <mergeCell ref="C59:H59"/>
    <mergeCell ref="C46:H46"/>
    <mergeCell ref="I76:J76"/>
    <mergeCell ref="K76:L76"/>
    <mergeCell ref="C96:H96"/>
    <mergeCell ref="I103:J103"/>
    <mergeCell ref="C82:H82"/>
    <mergeCell ref="C57:H57"/>
    <mergeCell ref="A71:H71"/>
    <mergeCell ref="C109:H109"/>
    <mergeCell ref="C47:H47"/>
    <mergeCell ref="A82:B82"/>
    <mergeCell ref="M100:N100"/>
    <mergeCell ref="I77:J77"/>
    <mergeCell ref="C43:H43"/>
    <mergeCell ref="K64:L64"/>
    <mergeCell ref="M64:N64"/>
    <mergeCell ref="A92:B92"/>
    <mergeCell ref="A7:N7"/>
    <mergeCell ref="A66:B66"/>
    <mergeCell ref="I53:J53"/>
    <mergeCell ref="I28:J28"/>
    <mergeCell ref="I131:J131"/>
    <mergeCell ref="K59:L59"/>
    <mergeCell ref="I68:J68"/>
    <mergeCell ref="K131:L131"/>
    <mergeCell ref="M30:N30"/>
    <mergeCell ref="I118:J118"/>
    <mergeCell ref="A95:B95"/>
    <mergeCell ref="I92:J92"/>
    <mergeCell ref="K118:L118"/>
    <mergeCell ref="I55:J55"/>
    <mergeCell ref="M46:N46"/>
    <mergeCell ref="I67:J67"/>
    <mergeCell ref="K61:L61"/>
    <mergeCell ref="M61:N61"/>
    <mergeCell ref="I48:J48"/>
    <mergeCell ref="A123:B123"/>
    <mergeCell ref="A97:B97"/>
    <mergeCell ref="C77:H77"/>
    <mergeCell ref="K48:L48"/>
    <mergeCell ref="C33:H33"/>
    <mergeCell ref="K140:L140"/>
    <mergeCell ref="C114:H114"/>
    <mergeCell ref="K114:L114"/>
    <mergeCell ref="A11:H11"/>
    <mergeCell ref="A136:B136"/>
    <mergeCell ref="I133:J133"/>
    <mergeCell ref="K133:L133"/>
    <mergeCell ref="A72:B72"/>
    <mergeCell ref="K126:L126"/>
    <mergeCell ref="A88:B88"/>
    <mergeCell ref="C131:H131"/>
    <mergeCell ref="A54:B54"/>
    <mergeCell ref="A90:B90"/>
    <mergeCell ref="K139:L139"/>
    <mergeCell ref="A12:B12"/>
    <mergeCell ref="A104:B104"/>
    <mergeCell ref="K137:L137"/>
    <mergeCell ref="A134:B134"/>
    <mergeCell ref="C120:H120"/>
    <mergeCell ref="K46:L46"/>
    <mergeCell ref="K40:L40"/>
    <mergeCell ref="C35:H35"/>
    <mergeCell ref="K62:L62"/>
    <mergeCell ref="K16:L16"/>
    <mergeCell ref="K9:L9"/>
    <mergeCell ref="I45:J45"/>
    <mergeCell ref="M9:N9"/>
    <mergeCell ref="A120:B120"/>
    <mergeCell ref="I117:J117"/>
    <mergeCell ref="A94:B94"/>
    <mergeCell ref="K45:L45"/>
    <mergeCell ref="C90:H90"/>
    <mergeCell ref="A69:B69"/>
    <mergeCell ref="K11:L11"/>
    <mergeCell ref="I47:J47"/>
    <mergeCell ref="K109:L109"/>
    <mergeCell ref="C76:H76"/>
    <mergeCell ref="M109:N109"/>
    <mergeCell ref="K111:L111"/>
    <mergeCell ref="M104:N104"/>
    <mergeCell ref="C19:H19"/>
    <mergeCell ref="I111:J111"/>
    <mergeCell ref="A35:B35"/>
    <mergeCell ref="C15:H15"/>
    <mergeCell ref="M51:N51"/>
    <mergeCell ref="C36:H36"/>
    <mergeCell ref="I72:J72"/>
    <mergeCell ref="K72:L72"/>
    <mergeCell ref="C20:H20"/>
    <mergeCell ref="K47:L47"/>
    <mergeCell ref="C27:H27"/>
    <mergeCell ref="K26:L26"/>
    <mergeCell ref="I94:J94"/>
    <mergeCell ref="C24:H24"/>
    <mergeCell ref="C89:H89"/>
    <mergeCell ref="C92:H92"/>
    <mergeCell ref="K75:L75"/>
    <mergeCell ref="C40:H40"/>
    <mergeCell ref="I34:J34"/>
    <mergeCell ref="K34:L34"/>
    <mergeCell ref="I20:J20"/>
    <mergeCell ref="I65:J65"/>
    <mergeCell ref="C23:H23"/>
    <mergeCell ref="K27:L27"/>
    <mergeCell ref="C83:H83"/>
    <mergeCell ref="K93:L93"/>
    <mergeCell ref="I60:J60"/>
    <mergeCell ref="K71:L71"/>
    <mergeCell ref="C67:H67"/>
    <mergeCell ref="C69:H69"/>
    <mergeCell ref="A140:B140"/>
    <mergeCell ref="C140:H140"/>
    <mergeCell ref="C139:H139"/>
    <mergeCell ref="I138:J138"/>
    <mergeCell ref="K138:L138"/>
    <mergeCell ref="A139:B139"/>
    <mergeCell ref="C103:H103"/>
    <mergeCell ref="K49:L49"/>
    <mergeCell ref="I140:J140"/>
    <mergeCell ref="C84:H84"/>
    <mergeCell ref="K128:L128"/>
    <mergeCell ref="K51:L51"/>
    <mergeCell ref="I75:J75"/>
    <mergeCell ref="A116:B116"/>
    <mergeCell ref="C116:H116"/>
    <mergeCell ref="I116:J116"/>
    <mergeCell ref="A121:B121"/>
    <mergeCell ref="C108:H108"/>
    <mergeCell ref="I79:J79"/>
    <mergeCell ref="I73:J73"/>
    <mergeCell ref="K73:L73"/>
    <mergeCell ref="I98:J98"/>
    <mergeCell ref="K98:L98"/>
    <mergeCell ref="A63:B63"/>
    <mergeCell ref="A31:B31"/>
    <mergeCell ref="C75:H75"/>
    <mergeCell ref="A138:B138"/>
    <mergeCell ref="I135:J135"/>
    <mergeCell ref="K63:L63"/>
    <mergeCell ref="K135:L135"/>
    <mergeCell ref="A37:B37"/>
    <mergeCell ref="I96:J96"/>
    <mergeCell ref="K96:L96"/>
    <mergeCell ref="C45:H45"/>
    <mergeCell ref="A53:B53"/>
    <mergeCell ref="A58:B58"/>
    <mergeCell ref="A84:B84"/>
    <mergeCell ref="A47:B47"/>
    <mergeCell ref="C138:H138"/>
    <mergeCell ref="I125:J125"/>
    <mergeCell ref="C125:H125"/>
    <mergeCell ref="I127:J127"/>
    <mergeCell ref="K127:L127"/>
    <mergeCell ref="C133:H133"/>
    <mergeCell ref="M110:N110"/>
    <mergeCell ref="M108:N108"/>
    <mergeCell ref="A109:B109"/>
    <mergeCell ref="K117:L117"/>
    <mergeCell ref="A19:B19"/>
    <mergeCell ref="A111:B111"/>
    <mergeCell ref="K37:L37"/>
    <mergeCell ref="C88:H88"/>
    <mergeCell ref="C26:H26"/>
    <mergeCell ref="A48:B48"/>
    <mergeCell ref="C93:H93"/>
    <mergeCell ref="A51:H51"/>
    <mergeCell ref="A79:B79"/>
    <mergeCell ref="I70:J70"/>
    <mergeCell ref="K21:L21"/>
    <mergeCell ref="I57:J57"/>
    <mergeCell ref="C115:H115"/>
    <mergeCell ref="I32:J32"/>
    <mergeCell ref="K32:L32"/>
    <mergeCell ref="K24:L24"/>
    <mergeCell ref="I26:J26"/>
    <mergeCell ref="C112:H112"/>
    <mergeCell ref="K112:L112"/>
    <mergeCell ref="I69:J69"/>
    <mergeCell ref="A4:B4"/>
    <mergeCell ref="I51:J51"/>
    <mergeCell ref="A24:B24"/>
    <mergeCell ref="A60:B60"/>
    <mergeCell ref="M113:N113"/>
    <mergeCell ref="M120:N120"/>
    <mergeCell ref="I122:J122"/>
    <mergeCell ref="K115:L115"/>
    <mergeCell ref="I42:J42"/>
    <mergeCell ref="A42:B42"/>
    <mergeCell ref="K42:L42"/>
    <mergeCell ref="C87:H87"/>
    <mergeCell ref="M85:N85"/>
    <mergeCell ref="I52:J52"/>
    <mergeCell ref="A118:B118"/>
    <mergeCell ref="K119:L119"/>
    <mergeCell ref="M119:N119"/>
    <mergeCell ref="M91:N91"/>
    <mergeCell ref="M93:N93"/>
    <mergeCell ref="K113:L113"/>
    <mergeCell ref="K88:L88"/>
    <mergeCell ref="M88:N88"/>
    <mergeCell ref="M82:N82"/>
    <mergeCell ref="M54:N54"/>
    <mergeCell ref="M121:N121"/>
    <mergeCell ref="I107:J107"/>
    <mergeCell ref="K107:L107"/>
    <mergeCell ref="M101:N101"/>
    <mergeCell ref="M124:N124"/>
    <mergeCell ref="A3:B3"/>
    <mergeCell ref="I21:J21"/>
    <mergeCell ref="A21:B21"/>
    <mergeCell ref="M81:N81"/>
    <mergeCell ref="C66:H66"/>
    <mergeCell ref="A113:B113"/>
    <mergeCell ref="A57:B57"/>
    <mergeCell ref="M37:N37"/>
    <mergeCell ref="K8:L8"/>
    <mergeCell ref="C102:H102"/>
    <mergeCell ref="C53:H53"/>
    <mergeCell ref="A32:B32"/>
    <mergeCell ref="I23:J23"/>
    <mergeCell ref="I15:J15"/>
    <mergeCell ref="K15:L15"/>
    <mergeCell ref="K18:L18"/>
    <mergeCell ref="I49:J49"/>
    <mergeCell ref="M68:N68"/>
    <mergeCell ref="K89:L89"/>
    <mergeCell ref="K13:L13"/>
    <mergeCell ref="A105:B105"/>
    <mergeCell ref="A26:B26"/>
    <mergeCell ref="K78:L78"/>
    <mergeCell ref="C63:H63"/>
    <mergeCell ref="M136:N136"/>
    <mergeCell ref="I29:J29"/>
    <mergeCell ref="A29:B29"/>
    <mergeCell ref="A135:B135"/>
    <mergeCell ref="C74:H74"/>
    <mergeCell ref="A122:B122"/>
    <mergeCell ref="A98:B98"/>
    <mergeCell ref="I95:J95"/>
    <mergeCell ref="A73:B73"/>
    <mergeCell ref="I89:J89"/>
    <mergeCell ref="K95:L95"/>
    <mergeCell ref="M59:N59"/>
    <mergeCell ref="M48:N48"/>
    <mergeCell ref="I44:J44"/>
    <mergeCell ref="M40:N40"/>
    <mergeCell ref="K69:L69"/>
    <mergeCell ref="C41:H41"/>
    <mergeCell ref="M78:N78"/>
    <mergeCell ref="A75:B75"/>
    <mergeCell ref="M117:N117"/>
    <mergeCell ref="I83:J83"/>
    <mergeCell ref="K53:L53"/>
    <mergeCell ref="M47:N47"/>
    <mergeCell ref="M44:N44"/>
    <mergeCell ref="M73:N73"/>
    <mergeCell ref="I8:J8"/>
    <mergeCell ref="A8:B8"/>
    <mergeCell ref="M24:N24"/>
    <mergeCell ref="I35:J35"/>
    <mergeCell ref="I10:J10"/>
    <mergeCell ref="K10:L10"/>
    <mergeCell ref="A115:B115"/>
    <mergeCell ref="K66:L66"/>
    <mergeCell ref="M66:N66"/>
    <mergeCell ref="A102:B102"/>
    <mergeCell ref="I99:J99"/>
    <mergeCell ref="M63:N63"/>
    <mergeCell ref="M53:N53"/>
    <mergeCell ref="A77:B77"/>
    <mergeCell ref="I74:J74"/>
    <mergeCell ref="K74:L74"/>
    <mergeCell ref="K68:L68"/>
    <mergeCell ref="I13:J13"/>
    <mergeCell ref="M27:N27"/>
    <mergeCell ref="M79:N79"/>
    <mergeCell ref="M70:N70"/>
    <mergeCell ref="M60:N60"/>
    <mergeCell ref="M62:N62"/>
    <mergeCell ref="M102:N102"/>
    <mergeCell ref="M87:N87"/>
    <mergeCell ref="M140:N140"/>
    <mergeCell ref="I33:J33"/>
    <mergeCell ref="M41:N41"/>
    <mergeCell ref="K125:L125"/>
    <mergeCell ref="M138:N138"/>
    <mergeCell ref="I86:J86"/>
    <mergeCell ref="I80:J80"/>
    <mergeCell ref="K80:L80"/>
    <mergeCell ref="K55:L55"/>
    <mergeCell ref="K79:L79"/>
    <mergeCell ref="K120:L120"/>
    <mergeCell ref="I97:J97"/>
    <mergeCell ref="M90:N90"/>
    <mergeCell ref="M69:N69"/>
    <mergeCell ref="K87:L87"/>
    <mergeCell ref="M126:N126"/>
    <mergeCell ref="M106:N106"/>
    <mergeCell ref="A23:B23"/>
    <mergeCell ref="K23:L23"/>
    <mergeCell ref="C68:H68"/>
    <mergeCell ref="A96:B96"/>
    <mergeCell ref="M38:N38"/>
    <mergeCell ref="K132:L132"/>
    <mergeCell ref="I58:J58"/>
    <mergeCell ref="K58:L58"/>
    <mergeCell ref="A124:B124"/>
    <mergeCell ref="A110:B110"/>
    <mergeCell ref="K36:L36"/>
    <mergeCell ref="I101:J101"/>
    <mergeCell ref="I113:J113"/>
    <mergeCell ref="I100:J100"/>
    <mergeCell ref="A108:B108"/>
    <mergeCell ref="K100:L100"/>
    <mergeCell ref="K94:L94"/>
    <mergeCell ref="I121:J121"/>
    <mergeCell ref="I36:J36"/>
    <mergeCell ref="A101:B101"/>
    <mergeCell ref="C81:H81"/>
    <mergeCell ref="K52:L52"/>
    <mergeCell ref="A44:B44"/>
    <mergeCell ref="M94:N94"/>
    <mergeCell ref="M125:N125"/>
    <mergeCell ref="A127:B127"/>
    <mergeCell ref="I124:J124"/>
    <mergeCell ref="I110:J110"/>
    <mergeCell ref="M103:N103"/>
    <mergeCell ref="M135:N135"/>
    <mergeCell ref="M122:N122"/>
    <mergeCell ref="M96:N96"/>
    <mergeCell ref="C118:H118"/>
    <mergeCell ref="M111:N111"/>
    <mergeCell ref="M98:N98"/>
    <mergeCell ref="M127:N127"/>
    <mergeCell ref="M130:N130"/>
    <mergeCell ref="M131:N131"/>
    <mergeCell ref="M133:N133"/>
    <mergeCell ref="M123:N123"/>
    <mergeCell ref="I115:J115"/>
    <mergeCell ref="I102:J102"/>
    <mergeCell ref="K102:L102"/>
    <mergeCell ref="M134:N134"/>
    <mergeCell ref="M118:N118"/>
    <mergeCell ref="M105:N105"/>
    <mergeCell ref="A130:B130"/>
    <mergeCell ref="K121:L121"/>
    <mergeCell ref="A6:N6"/>
    <mergeCell ref="C124:H124"/>
    <mergeCell ref="A65:B65"/>
    <mergeCell ref="C121:H121"/>
    <mergeCell ref="C110:H110"/>
    <mergeCell ref="K44:L44"/>
    <mergeCell ref="A80:B80"/>
    <mergeCell ref="K31:L31"/>
    <mergeCell ref="M31:N31"/>
    <mergeCell ref="A55:B55"/>
    <mergeCell ref="I87:J87"/>
    <mergeCell ref="M95:N95"/>
    <mergeCell ref="I62:J62"/>
    <mergeCell ref="M89:N89"/>
    <mergeCell ref="C34:H34"/>
    <mergeCell ref="K97:L97"/>
    <mergeCell ref="M26:N26"/>
    <mergeCell ref="M97:N97"/>
    <mergeCell ref="K57:L57"/>
    <mergeCell ref="C113:H113"/>
    <mergeCell ref="C29:H29"/>
    <mergeCell ref="C94:H94"/>
    <mergeCell ref="C65:H65"/>
    <mergeCell ref="M112:N112"/>
    <mergeCell ref="I139:J139"/>
    <mergeCell ref="I59:J59"/>
    <mergeCell ref="M115:N115"/>
    <mergeCell ref="I9:J9"/>
    <mergeCell ref="A83:B83"/>
    <mergeCell ref="A34:B34"/>
    <mergeCell ref="C54:H54"/>
    <mergeCell ref="K25:L25"/>
    <mergeCell ref="A49:B49"/>
    <mergeCell ref="I11:J11"/>
    <mergeCell ref="A36:B36"/>
    <mergeCell ref="C56:H56"/>
    <mergeCell ref="K54:L54"/>
    <mergeCell ref="A78:B78"/>
    <mergeCell ref="K29:L29"/>
    <mergeCell ref="C130:H130"/>
    <mergeCell ref="C91:H91"/>
    <mergeCell ref="A50:B50"/>
    <mergeCell ref="I12:J12"/>
    <mergeCell ref="A86:B86"/>
    <mergeCell ref="A125:B125"/>
    <mergeCell ref="K110:L110"/>
    <mergeCell ref="C95:H95"/>
    <mergeCell ref="C60:H60"/>
    <mergeCell ref="C31:H31"/>
    <mergeCell ref="K124:L124"/>
    <mergeCell ref="C136:H136"/>
    <mergeCell ref="K106:L106"/>
    <mergeCell ref="C107:H107"/>
    <mergeCell ref="C104:H104"/>
    <mergeCell ref="K101:L101"/>
    <mergeCell ref="C79:H79"/>
    <mergeCell ref="C73:H73"/>
    <mergeCell ref="K92:L92"/>
    <mergeCell ref="I46:J46"/>
    <mergeCell ref="I39:J39"/>
    <mergeCell ref="K39:L39"/>
    <mergeCell ref="K35:L35"/>
    <mergeCell ref="I31:J31"/>
    <mergeCell ref="C119:H119"/>
    <mergeCell ref="C135:H135"/>
    <mergeCell ref="C50:H50"/>
    <mergeCell ref="A117:H117"/>
    <mergeCell ref="K77:L77"/>
    <mergeCell ref="I84:J84"/>
    <mergeCell ref="K90:L90"/>
    <mergeCell ref="C97:H97"/>
    <mergeCell ref="I105:J105"/>
    <mergeCell ref="K130:L130"/>
    <mergeCell ref="A99:B99"/>
    <mergeCell ref="C78:H78"/>
    <mergeCell ref="A62:B62"/>
    <mergeCell ref="I129:J129"/>
    <mergeCell ref="C129:H129"/>
    <mergeCell ref="K129:L129"/>
    <mergeCell ref="K122:L122"/>
    <mergeCell ref="C44:H44"/>
    <mergeCell ref="C80:H80"/>
    <mergeCell ref="K105:L105"/>
    <mergeCell ref="I114:J114"/>
    <mergeCell ref="K43:L43"/>
    <mergeCell ref="I64:J64"/>
    <mergeCell ref="I54:J54"/>
    <mergeCell ref="I106:J106"/>
    <mergeCell ref="K81:L81"/>
    <mergeCell ref="K99:L99"/>
    <mergeCell ref="K103:L103"/>
    <mergeCell ref="A76:B76"/>
    <mergeCell ref="A45:B45"/>
    <mergeCell ref="A87:B87"/>
    <mergeCell ref="A46:B46"/>
    <mergeCell ref="A89:B89"/>
    <mergeCell ref="C55:H55"/>
    <mergeCell ref="A137:B137"/>
    <mergeCell ref="C123:H123"/>
    <mergeCell ref="I56:J56"/>
    <mergeCell ref="I128:J128"/>
    <mergeCell ref="C85:H85"/>
    <mergeCell ref="A119:B119"/>
    <mergeCell ref="I137:J137"/>
    <mergeCell ref="A70:B70"/>
    <mergeCell ref="I130:J130"/>
    <mergeCell ref="I41:J41"/>
    <mergeCell ref="M99:N99"/>
    <mergeCell ref="I66:J66"/>
    <mergeCell ref="M74:N74"/>
    <mergeCell ref="M50:N50"/>
    <mergeCell ref="M92:N92"/>
    <mergeCell ref="K41:L41"/>
    <mergeCell ref="K70:L70"/>
    <mergeCell ref="M57:N57"/>
    <mergeCell ref="I78:J78"/>
    <mergeCell ref="M76:N76"/>
    <mergeCell ref="K50:L50"/>
    <mergeCell ref="I71:J71"/>
    <mergeCell ref="M72:N72"/>
    <mergeCell ref="K56:L56"/>
    <mergeCell ref="I43:J43"/>
    <mergeCell ref="M77:N77"/>
    <mergeCell ref="M45:N45"/>
    <mergeCell ref="M65:N65"/>
    <mergeCell ref="M49:N49"/>
    <mergeCell ref="M67:N67"/>
    <mergeCell ref="A107:B107"/>
    <mergeCell ref="I104:J104"/>
    <mergeCell ref="K33:L33"/>
    <mergeCell ref="C134:H134"/>
    <mergeCell ref="K104:L104"/>
    <mergeCell ref="C128:H128"/>
    <mergeCell ref="C38:H38"/>
    <mergeCell ref="A33:B33"/>
    <mergeCell ref="C122:H122"/>
    <mergeCell ref="A129:B129"/>
    <mergeCell ref="I126:J126"/>
    <mergeCell ref="I112:J112"/>
    <mergeCell ref="C42:H42"/>
    <mergeCell ref="A81:B81"/>
    <mergeCell ref="C127:H127"/>
    <mergeCell ref="A132:B132"/>
    <mergeCell ref="C132:H132"/>
    <mergeCell ref="C39:H39"/>
    <mergeCell ref="A74:B74"/>
    <mergeCell ref="I132:J132"/>
    <mergeCell ref="A103:B103"/>
    <mergeCell ref="I61:J61"/>
    <mergeCell ref="A61:B61"/>
    <mergeCell ref="C49:H49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0"/>
  <sheetViews>
    <sheetView workbookViewId="0">
      <selection activeCell="A5" sqref="A5:G5"/>
    </sheetView>
  </sheetViews>
  <sheetFormatPr defaultRowHeight="15.6" x14ac:dyDescent="0.3"/>
  <cols>
    <col min="1" max="1" width="15.6640625" style="13" customWidth="1"/>
    <col min="2" max="2" width="45.33203125" style="13" customWidth="1"/>
    <col min="3" max="3" width="17" style="13" customWidth="1"/>
    <col min="4" max="4" width="19.33203125" style="13" customWidth="1"/>
    <col min="5" max="5" width="16.6640625" style="13" customWidth="1"/>
    <col min="6" max="6" width="11.6640625" style="13" customWidth="1"/>
    <col min="7" max="7" width="11.33203125" style="13" bestFit="1" customWidth="1"/>
  </cols>
  <sheetData>
    <row r="1" spans="1:7" s="24" customFormat="1" x14ac:dyDescent="0.3">
      <c r="A1" s="17" t="s">
        <v>0</v>
      </c>
      <c r="B1" s="17"/>
      <c r="C1" s="17"/>
      <c r="D1" s="17"/>
      <c r="E1" s="17"/>
      <c r="F1" s="17"/>
      <c r="G1" s="17"/>
    </row>
    <row r="2" spans="1:7" x14ac:dyDescent="0.3">
      <c r="A2" s="103" t="s">
        <v>1</v>
      </c>
      <c r="B2" s="101"/>
    </row>
    <row r="3" spans="1:7" x14ac:dyDescent="0.3">
      <c r="A3" s="103" t="s">
        <v>2</v>
      </c>
      <c r="B3" s="101"/>
    </row>
    <row r="4" spans="1:7" x14ac:dyDescent="0.3">
      <c r="A4" s="103" t="s">
        <v>3</v>
      </c>
      <c r="B4" s="101"/>
    </row>
    <row r="5" spans="1:7" s="1" customFormat="1" ht="18" customHeight="1" x14ac:dyDescent="0.35">
      <c r="A5" s="95" t="s">
        <v>263</v>
      </c>
      <c r="B5" s="96"/>
      <c r="C5" s="96"/>
      <c r="D5" s="96"/>
      <c r="E5" s="96"/>
      <c r="F5" s="96"/>
      <c r="G5" s="96"/>
    </row>
    <row r="6" spans="1:7" s="39" customFormat="1" x14ac:dyDescent="0.3">
      <c r="A6" s="254" t="s">
        <v>5</v>
      </c>
      <c r="B6" s="255"/>
      <c r="C6" s="255"/>
      <c r="D6" s="255"/>
      <c r="E6" s="255"/>
      <c r="F6" s="255"/>
      <c r="G6" s="255"/>
    </row>
    <row r="7" spans="1:7" s="39" customFormat="1" x14ac:dyDescent="0.3">
      <c r="A7" s="253" t="s">
        <v>48</v>
      </c>
      <c r="B7" s="87"/>
      <c r="C7" s="29" t="s">
        <v>49</v>
      </c>
      <c r="D7" s="29" t="s">
        <v>50</v>
      </c>
      <c r="E7" s="29" t="s">
        <v>51</v>
      </c>
      <c r="F7" s="29" t="s">
        <v>52</v>
      </c>
      <c r="G7" s="29" t="s">
        <v>53</v>
      </c>
    </row>
    <row r="8" spans="1:7" s="39" customFormat="1" x14ac:dyDescent="0.3">
      <c r="A8" s="253" t="s">
        <v>11</v>
      </c>
      <c r="B8" s="87"/>
      <c r="C8" s="29" t="s">
        <v>12</v>
      </c>
      <c r="D8" s="29" t="s">
        <v>13</v>
      </c>
      <c r="E8" s="29" t="s">
        <v>14</v>
      </c>
      <c r="F8" s="29" t="s">
        <v>15</v>
      </c>
      <c r="G8" s="29" t="s">
        <v>16</v>
      </c>
    </row>
    <row r="9" spans="1:7" s="39" customFormat="1" x14ac:dyDescent="0.3">
      <c r="A9" s="81" t="s">
        <v>17</v>
      </c>
      <c r="B9" s="81"/>
      <c r="C9" s="82" t="s">
        <v>18</v>
      </c>
      <c r="D9" s="82" t="s">
        <v>18</v>
      </c>
      <c r="E9" s="82" t="s">
        <v>18</v>
      </c>
      <c r="F9" s="82" t="s">
        <v>19</v>
      </c>
      <c r="G9" s="82" t="s">
        <v>19</v>
      </c>
    </row>
    <row r="10" spans="1:7" s="61" customFormat="1" ht="16.2" customHeight="1" x14ac:dyDescent="0.3">
      <c r="A10" s="60" t="s">
        <v>264</v>
      </c>
      <c r="B10" s="60"/>
      <c r="C10" s="70">
        <v>0</v>
      </c>
      <c r="D10" s="73">
        <v>0</v>
      </c>
      <c r="E10" s="70">
        <v>0</v>
      </c>
      <c r="F10" s="74">
        <v>0</v>
      </c>
      <c r="G10" s="74">
        <v>0</v>
      </c>
    </row>
    <row r="11" spans="1:7" s="80" customFormat="1" ht="15.6" customHeight="1" x14ac:dyDescent="0.3">
      <c r="A11" s="78">
        <v>4</v>
      </c>
      <c r="B11" s="79" t="s">
        <v>265</v>
      </c>
      <c r="C11" s="70">
        <v>0</v>
      </c>
      <c r="D11" s="70">
        <v>0</v>
      </c>
      <c r="E11" s="70">
        <v>0</v>
      </c>
      <c r="F11" s="74">
        <v>0</v>
      </c>
      <c r="G11" s="74">
        <v>0</v>
      </c>
    </row>
    <row r="12" spans="1:7" s="63" customFormat="1" ht="15.6" customHeight="1" x14ac:dyDescent="0.3">
      <c r="A12" s="66">
        <v>43</v>
      </c>
      <c r="B12" s="62" t="s">
        <v>266</v>
      </c>
      <c r="C12" s="69">
        <v>0</v>
      </c>
      <c r="D12" s="69">
        <v>0</v>
      </c>
      <c r="E12" s="69">
        <v>0</v>
      </c>
      <c r="F12" s="72">
        <v>0</v>
      </c>
      <c r="G12" s="72">
        <v>0</v>
      </c>
    </row>
    <row r="13" spans="1:7" s="61" customFormat="1" ht="16.2" customHeight="1" x14ac:dyDescent="0.3">
      <c r="A13" s="60" t="s">
        <v>267</v>
      </c>
      <c r="B13" s="60"/>
      <c r="C13" s="70">
        <v>5790.45</v>
      </c>
      <c r="D13" s="70">
        <v>0</v>
      </c>
      <c r="E13" s="70">
        <v>0</v>
      </c>
      <c r="F13" s="74">
        <f>+E13/C13*100</f>
        <v>0</v>
      </c>
      <c r="G13" s="74">
        <v>0</v>
      </c>
    </row>
    <row r="14" spans="1:7" s="77" customFormat="1" ht="15.6" customHeight="1" x14ac:dyDescent="0.3">
      <c r="A14" s="75">
        <v>3</v>
      </c>
      <c r="B14" s="76" t="s">
        <v>268</v>
      </c>
      <c r="C14" s="30">
        <v>5790.45</v>
      </c>
      <c r="D14" s="30">
        <v>0</v>
      </c>
      <c r="E14" s="30">
        <v>0</v>
      </c>
      <c r="F14" s="74">
        <f>+E14/C14*100</f>
        <v>0</v>
      </c>
      <c r="G14" s="74">
        <v>0</v>
      </c>
    </row>
    <row r="15" spans="1:7" s="65" customFormat="1" ht="15.6" customHeight="1" x14ac:dyDescent="0.3">
      <c r="A15" s="67">
        <v>31</v>
      </c>
      <c r="B15" s="64" t="s">
        <v>268</v>
      </c>
      <c r="C15" s="31">
        <v>5790.45</v>
      </c>
      <c r="D15" s="31">
        <v>0</v>
      </c>
      <c r="E15" s="31">
        <v>0</v>
      </c>
      <c r="F15" s="72">
        <f>+E15/C15*100</f>
        <v>0</v>
      </c>
      <c r="G15" s="72">
        <v>0</v>
      </c>
    </row>
    <row r="16" spans="1:7" s="77" customFormat="1" ht="15.6" customHeight="1" x14ac:dyDescent="0.3">
      <c r="A16" s="75">
        <v>4</v>
      </c>
      <c r="B16" s="76" t="s">
        <v>265</v>
      </c>
      <c r="C16" s="30">
        <v>0</v>
      </c>
      <c r="D16" s="30">
        <v>0</v>
      </c>
      <c r="E16" s="30">
        <v>0</v>
      </c>
      <c r="F16" s="74">
        <v>0</v>
      </c>
      <c r="G16" s="74">
        <v>0</v>
      </c>
    </row>
    <row r="17" spans="1:7" s="65" customFormat="1" ht="15.6" customHeight="1" x14ac:dyDescent="0.3">
      <c r="A17" s="67">
        <v>43</v>
      </c>
      <c r="B17" s="64" t="s">
        <v>266</v>
      </c>
      <c r="C17" s="31">
        <v>0</v>
      </c>
      <c r="D17" s="31">
        <v>0</v>
      </c>
      <c r="E17" s="31">
        <v>0</v>
      </c>
      <c r="F17" s="72">
        <v>0</v>
      </c>
      <c r="G17" s="72">
        <v>0</v>
      </c>
    </row>
    <row r="18" spans="1:7" s="77" customFormat="1" ht="15.6" customHeight="1" x14ac:dyDescent="0.3">
      <c r="A18" s="75">
        <v>5</v>
      </c>
      <c r="B18" s="76" t="s">
        <v>269</v>
      </c>
      <c r="C18" s="30">
        <v>0</v>
      </c>
      <c r="D18" s="30">
        <v>0</v>
      </c>
      <c r="E18" s="30">
        <v>0</v>
      </c>
      <c r="F18" s="74">
        <v>0</v>
      </c>
      <c r="G18" s="74">
        <v>0</v>
      </c>
    </row>
    <row r="19" spans="1:7" s="65" customFormat="1" ht="15.6" customHeight="1" x14ac:dyDescent="0.3">
      <c r="A19" s="68">
        <v>52</v>
      </c>
      <c r="B19" s="64" t="s">
        <v>270</v>
      </c>
      <c r="C19" s="31">
        <v>0</v>
      </c>
      <c r="D19" s="71">
        <v>0</v>
      </c>
      <c r="E19" s="31">
        <v>0</v>
      </c>
      <c r="F19" s="72">
        <v>0</v>
      </c>
      <c r="G19" s="72">
        <v>0</v>
      </c>
    </row>
    <row r="20" spans="1:7" x14ac:dyDescent="0.3">
      <c r="C20" s="43"/>
      <c r="F20" s="27"/>
      <c r="G20" s="27"/>
    </row>
  </sheetData>
  <mergeCells count="7">
    <mergeCell ref="A4:B4"/>
    <mergeCell ref="A2:B2"/>
    <mergeCell ref="A7:B7"/>
    <mergeCell ref="A6:G6"/>
    <mergeCell ref="A8:B8"/>
    <mergeCell ref="A3:B3"/>
    <mergeCell ref="A5:G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W37"/>
  <sheetViews>
    <sheetView workbookViewId="0">
      <selection activeCell="A6" sqref="A6:V6"/>
    </sheetView>
  </sheetViews>
  <sheetFormatPr defaultRowHeight="15.6" x14ac:dyDescent="0.3"/>
  <cols>
    <col min="1" max="3" width="8.88671875" style="13" customWidth="1"/>
    <col min="4" max="4" width="10.109375" style="13" customWidth="1"/>
    <col min="5" max="8" width="8.88671875" style="13" customWidth="1"/>
    <col min="9" max="9" width="7.44140625" style="13" customWidth="1"/>
    <col min="10" max="10" width="8.88671875" style="13" hidden="1" customWidth="1"/>
    <col min="11" max="11" width="4.6640625" style="13" hidden="1" customWidth="1"/>
    <col min="12" max="12" width="8.88671875" style="13" hidden="1" customWidth="1"/>
    <col min="13" max="23" width="8.88671875" style="13" customWidth="1"/>
  </cols>
  <sheetData>
    <row r="1" spans="1:23" s="24" customFormat="1" x14ac:dyDescent="0.3">
      <c r="A1" s="17" t="s">
        <v>0</v>
      </c>
      <c r="B1" s="17"/>
      <c r="C1" s="21"/>
      <c r="D1" s="22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</row>
    <row r="2" spans="1:23" x14ac:dyDescent="0.3">
      <c r="A2" s="103" t="s">
        <v>1</v>
      </c>
      <c r="B2" s="101"/>
    </row>
    <row r="3" spans="1:23" x14ac:dyDescent="0.3">
      <c r="A3" s="103" t="s">
        <v>2</v>
      </c>
      <c r="B3" s="101"/>
    </row>
    <row r="4" spans="1:23" x14ac:dyDescent="0.3">
      <c r="A4" s="103" t="s">
        <v>3</v>
      </c>
      <c r="B4" s="101"/>
    </row>
    <row r="5" spans="1:23" s="5" customFormat="1" ht="18" customHeight="1" x14ac:dyDescent="0.35">
      <c r="A5" s="95" t="s">
        <v>4</v>
      </c>
      <c r="B5" s="256"/>
      <c r="C5" s="256"/>
      <c r="D5" s="256"/>
      <c r="E5" s="256"/>
      <c r="F5" s="256"/>
      <c r="G5" s="256"/>
      <c r="H5" s="256"/>
      <c r="I5" s="256"/>
      <c r="J5" s="256"/>
      <c r="K5" s="256"/>
      <c r="L5" s="256"/>
      <c r="M5" s="256"/>
      <c r="N5" s="256"/>
      <c r="O5" s="256"/>
      <c r="P5" s="256"/>
      <c r="Q5" s="256"/>
      <c r="R5" s="256"/>
      <c r="S5" s="256"/>
      <c r="T5" s="256"/>
      <c r="U5" s="256"/>
      <c r="V5" s="256"/>
      <c r="W5" s="15"/>
    </row>
    <row r="6" spans="1:23" x14ac:dyDescent="0.3">
      <c r="A6" s="100" t="s">
        <v>5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</row>
    <row r="7" spans="1:23" x14ac:dyDescent="0.3">
      <c r="A7" s="100"/>
      <c r="B7" s="101"/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1"/>
    </row>
    <row r="8" spans="1:23" x14ac:dyDescent="0.3">
      <c r="A8" s="260" t="s">
        <v>162</v>
      </c>
      <c r="B8" s="101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260" t="s">
        <v>6</v>
      </c>
      <c r="N8" s="101"/>
      <c r="O8" s="260" t="s">
        <v>7</v>
      </c>
      <c r="P8" s="101"/>
      <c r="Q8" s="260" t="s">
        <v>8</v>
      </c>
      <c r="R8" s="101"/>
      <c r="S8" s="260" t="s">
        <v>9</v>
      </c>
      <c r="T8" s="101"/>
      <c r="U8" s="260" t="s">
        <v>10</v>
      </c>
      <c r="V8" s="101"/>
    </row>
    <row r="9" spans="1:23" x14ac:dyDescent="0.3">
      <c r="A9" s="259" t="s">
        <v>11</v>
      </c>
      <c r="B9" s="101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259" t="s">
        <v>12</v>
      </c>
      <c r="N9" s="101"/>
      <c r="O9" s="259" t="s">
        <v>13</v>
      </c>
      <c r="P9" s="101"/>
      <c r="Q9" s="259" t="s">
        <v>14</v>
      </c>
      <c r="R9" s="101"/>
      <c r="S9" s="259" t="s">
        <v>15</v>
      </c>
      <c r="T9" s="101"/>
      <c r="U9" s="259" t="s">
        <v>16</v>
      </c>
      <c r="V9" s="101"/>
    </row>
    <row r="10" spans="1:23" x14ac:dyDescent="0.3">
      <c r="A10" s="263" t="s">
        <v>17</v>
      </c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7"/>
      <c r="M10" s="258" t="s">
        <v>18</v>
      </c>
      <c r="N10" s="87"/>
      <c r="O10" s="258" t="s">
        <v>18</v>
      </c>
      <c r="P10" s="87"/>
      <c r="Q10" s="258" t="s">
        <v>18</v>
      </c>
      <c r="R10" s="87"/>
      <c r="S10" s="258" t="s">
        <v>19</v>
      </c>
      <c r="T10" s="87"/>
      <c r="U10" s="258" t="s">
        <v>19</v>
      </c>
      <c r="V10" s="87"/>
    </row>
    <row r="11" spans="1:23" x14ac:dyDescent="0.3">
      <c r="A11" s="262" t="s">
        <v>20</v>
      </c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7"/>
      <c r="M11" s="126">
        <v>0</v>
      </c>
      <c r="N11" s="87"/>
      <c r="O11" s="126">
        <v>0</v>
      </c>
      <c r="P11" s="87"/>
      <c r="Q11" s="126">
        <v>0</v>
      </c>
      <c r="R11" s="87"/>
      <c r="S11" s="127" t="e">
        <f t="shared" ref="S11:S37" si="0">+Q11/M11*100</f>
        <v>#DIV/0!</v>
      </c>
      <c r="T11" s="87"/>
      <c r="U11" s="127" t="e">
        <f t="shared" ref="U11:U37" si="1">+Q11/O11*100</f>
        <v>#DIV/0!</v>
      </c>
      <c r="V11" s="87"/>
    </row>
    <row r="12" spans="1:23" x14ac:dyDescent="0.3">
      <c r="A12" s="261" t="s">
        <v>21</v>
      </c>
      <c r="B12" s="86"/>
      <c r="C12" s="86"/>
      <c r="D12" s="86"/>
      <c r="E12" s="86"/>
      <c r="F12" s="86"/>
      <c r="G12" s="86"/>
      <c r="H12" s="86"/>
      <c r="I12" s="86"/>
      <c r="J12" s="86"/>
      <c r="K12" s="86"/>
      <c r="L12" s="87"/>
      <c r="M12" s="108">
        <v>0</v>
      </c>
      <c r="N12" s="87"/>
      <c r="O12" s="108">
        <v>0</v>
      </c>
      <c r="P12" s="87"/>
      <c r="Q12" s="108">
        <v>0</v>
      </c>
      <c r="R12" s="87"/>
      <c r="S12" s="120" t="e">
        <f t="shared" si="0"/>
        <v>#DIV/0!</v>
      </c>
      <c r="T12" s="87"/>
      <c r="U12" s="120" t="e">
        <f t="shared" si="1"/>
        <v>#DIV/0!</v>
      </c>
      <c r="V12" s="87"/>
    </row>
    <row r="13" spans="1:23" x14ac:dyDescent="0.3">
      <c r="A13" s="257" t="s">
        <v>22</v>
      </c>
      <c r="B13" s="86"/>
      <c r="C13" s="86"/>
      <c r="D13" s="86"/>
      <c r="E13" s="86"/>
      <c r="F13" s="86"/>
      <c r="G13" s="86"/>
      <c r="H13" s="86"/>
      <c r="I13" s="86"/>
      <c r="J13" s="86"/>
      <c r="K13" s="86"/>
      <c r="L13" s="87"/>
      <c r="M13" s="110">
        <v>0</v>
      </c>
      <c r="N13" s="87"/>
      <c r="O13" s="110">
        <v>0</v>
      </c>
      <c r="P13" s="87"/>
      <c r="Q13" s="110">
        <v>0</v>
      </c>
      <c r="R13" s="87"/>
      <c r="S13" s="109" t="e">
        <f t="shared" si="0"/>
        <v>#DIV/0!</v>
      </c>
      <c r="T13" s="87"/>
      <c r="U13" s="121" t="e">
        <f t="shared" si="1"/>
        <v>#DIV/0!</v>
      </c>
      <c r="V13" s="114"/>
    </row>
    <row r="14" spans="1:23" ht="31.5" customHeight="1" x14ac:dyDescent="0.3">
      <c r="A14" s="257" t="s">
        <v>23</v>
      </c>
      <c r="B14" s="86"/>
      <c r="C14" s="86"/>
      <c r="D14" s="86"/>
      <c r="E14" s="86"/>
      <c r="F14" s="86"/>
      <c r="G14" s="86"/>
      <c r="H14" s="86"/>
      <c r="I14" s="86"/>
      <c r="J14" s="86"/>
      <c r="K14" s="86"/>
      <c r="L14" s="87"/>
      <c r="M14" s="110">
        <v>0</v>
      </c>
      <c r="N14" s="87"/>
      <c r="O14" s="110">
        <v>0</v>
      </c>
      <c r="P14" s="87"/>
      <c r="Q14" s="110">
        <v>0</v>
      </c>
      <c r="R14" s="87"/>
      <c r="S14" s="109" t="e">
        <f t="shared" si="0"/>
        <v>#DIV/0!</v>
      </c>
      <c r="T14" s="87"/>
      <c r="U14" s="121" t="e">
        <f t="shared" si="1"/>
        <v>#DIV/0!</v>
      </c>
      <c r="V14" s="114"/>
    </row>
    <row r="15" spans="1:23" x14ac:dyDescent="0.3">
      <c r="A15" s="261" t="s">
        <v>24</v>
      </c>
      <c r="B15" s="86"/>
      <c r="C15" s="86"/>
      <c r="D15" s="86"/>
      <c r="E15" s="86"/>
      <c r="F15" s="86"/>
      <c r="G15" s="86"/>
      <c r="H15" s="86"/>
      <c r="I15" s="86"/>
      <c r="J15" s="86"/>
      <c r="K15" s="86"/>
      <c r="L15" s="87"/>
      <c r="M15" s="108">
        <v>0</v>
      </c>
      <c r="N15" s="87"/>
      <c r="O15" s="108">
        <v>0</v>
      </c>
      <c r="P15" s="87"/>
      <c r="Q15" s="108">
        <v>0</v>
      </c>
      <c r="R15" s="87"/>
      <c r="S15" s="120" t="e">
        <f t="shared" si="0"/>
        <v>#DIV/0!</v>
      </c>
      <c r="T15" s="87"/>
      <c r="U15" s="120" t="e">
        <f t="shared" si="1"/>
        <v>#DIV/0!</v>
      </c>
      <c r="V15" s="87"/>
    </row>
    <row r="16" spans="1:23" ht="31.5" customHeight="1" x14ac:dyDescent="0.3">
      <c r="A16" s="257" t="s">
        <v>25</v>
      </c>
      <c r="B16" s="86"/>
      <c r="C16" s="86"/>
      <c r="D16" s="86"/>
      <c r="E16" s="86"/>
      <c r="F16" s="86"/>
      <c r="G16" s="86"/>
      <c r="H16" s="86"/>
      <c r="I16" s="86"/>
      <c r="J16" s="86"/>
      <c r="K16" s="86"/>
      <c r="L16" s="87"/>
      <c r="M16" s="110">
        <v>0</v>
      </c>
      <c r="N16" s="87"/>
      <c r="O16" s="110">
        <v>0</v>
      </c>
      <c r="P16" s="87"/>
      <c r="Q16" s="110">
        <v>0</v>
      </c>
      <c r="R16" s="87"/>
      <c r="S16" s="109" t="e">
        <f t="shared" si="0"/>
        <v>#DIV/0!</v>
      </c>
      <c r="T16" s="87"/>
      <c r="U16" s="121" t="e">
        <f t="shared" si="1"/>
        <v>#DIV/0!</v>
      </c>
      <c r="V16" s="114"/>
    </row>
    <row r="17" spans="1:22" ht="31.5" customHeight="1" x14ac:dyDescent="0.3">
      <c r="A17" s="257" t="s">
        <v>26</v>
      </c>
      <c r="B17" s="86"/>
      <c r="C17" s="86"/>
      <c r="D17" s="86"/>
      <c r="E17" s="86"/>
      <c r="F17" s="86"/>
      <c r="G17" s="86"/>
      <c r="H17" s="86"/>
      <c r="I17" s="86"/>
      <c r="J17" s="86"/>
      <c r="K17" s="86"/>
      <c r="L17" s="87"/>
      <c r="M17" s="110">
        <v>0</v>
      </c>
      <c r="N17" s="87"/>
      <c r="O17" s="110">
        <v>0</v>
      </c>
      <c r="P17" s="87"/>
      <c r="Q17" s="110">
        <v>0</v>
      </c>
      <c r="R17" s="87"/>
      <c r="S17" s="109" t="e">
        <f t="shared" si="0"/>
        <v>#DIV/0!</v>
      </c>
      <c r="T17" s="87"/>
      <c r="U17" s="121" t="e">
        <f t="shared" si="1"/>
        <v>#DIV/0!</v>
      </c>
      <c r="V17" s="114"/>
    </row>
    <row r="18" spans="1:22" x14ac:dyDescent="0.3">
      <c r="A18" s="262" t="s">
        <v>27</v>
      </c>
      <c r="B18" s="86"/>
      <c r="C18" s="86"/>
      <c r="D18" s="86"/>
      <c r="E18" s="86"/>
      <c r="F18" s="86"/>
      <c r="G18" s="86"/>
      <c r="H18" s="86"/>
      <c r="I18" s="86"/>
      <c r="J18" s="86"/>
      <c r="K18" s="86"/>
      <c r="L18" s="87"/>
      <c r="M18" s="126">
        <v>0</v>
      </c>
      <c r="N18" s="87"/>
      <c r="O18" s="126">
        <v>0</v>
      </c>
      <c r="P18" s="87"/>
      <c r="Q18" s="126">
        <v>0</v>
      </c>
      <c r="R18" s="87"/>
      <c r="S18" s="127" t="e">
        <f t="shared" si="0"/>
        <v>#DIV/0!</v>
      </c>
      <c r="T18" s="87"/>
      <c r="U18" s="127" t="e">
        <f t="shared" si="1"/>
        <v>#DIV/0!</v>
      </c>
      <c r="V18" s="87"/>
    </row>
    <row r="19" spans="1:22" x14ac:dyDescent="0.3">
      <c r="A19" s="261" t="s">
        <v>28</v>
      </c>
      <c r="B19" s="86"/>
      <c r="C19" s="86"/>
      <c r="D19" s="86"/>
      <c r="E19" s="86"/>
      <c r="F19" s="86"/>
      <c r="G19" s="86"/>
      <c r="H19" s="86"/>
      <c r="I19" s="86"/>
      <c r="J19" s="86"/>
      <c r="K19" s="86"/>
      <c r="L19" s="87"/>
      <c r="M19" s="108">
        <v>0</v>
      </c>
      <c r="N19" s="87"/>
      <c r="O19" s="108">
        <v>0</v>
      </c>
      <c r="P19" s="87"/>
      <c r="Q19" s="108">
        <v>0</v>
      </c>
      <c r="R19" s="87"/>
      <c r="S19" s="120" t="e">
        <f t="shared" si="0"/>
        <v>#DIV/0!</v>
      </c>
      <c r="T19" s="87"/>
      <c r="U19" s="120" t="e">
        <f t="shared" si="1"/>
        <v>#DIV/0!</v>
      </c>
      <c r="V19" s="87"/>
    </row>
    <row r="20" spans="1:22" x14ac:dyDescent="0.3">
      <c r="A20" s="257" t="s">
        <v>29</v>
      </c>
      <c r="B20" s="86"/>
      <c r="C20" s="86"/>
      <c r="D20" s="86"/>
      <c r="E20" s="86"/>
      <c r="F20" s="86"/>
      <c r="G20" s="86"/>
      <c r="H20" s="86"/>
      <c r="I20" s="86"/>
      <c r="J20" s="86"/>
      <c r="K20" s="86"/>
      <c r="L20" s="87"/>
      <c r="M20" s="110">
        <v>0</v>
      </c>
      <c r="N20" s="87"/>
      <c r="O20" s="110">
        <v>0</v>
      </c>
      <c r="P20" s="87"/>
      <c r="Q20" s="110">
        <v>0</v>
      </c>
      <c r="R20" s="87"/>
      <c r="S20" s="109" t="e">
        <f t="shared" si="0"/>
        <v>#DIV/0!</v>
      </c>
      <c r="T20" s="87"/>
      <c r="U20" s="121" t="e">
        <f t="shared" si="1"/>
        <v>#DIV/0!</v>
      </c>
      <c r="V20" s="114"/>
    </row>
    <row r="21" spans="1:22" x14ac:dyDescent="0.3">
      <c r="A21" s="257" t="s">
        <v>30</v>
      </c>
      <c r="B21" s="86"/>
      <c r="C21" s="86"/>
      <c r="D21" s="86"/>
      <c r="E21" s="86"/>
      <c r="F21" s="86"/>
      <c r="G21" s="86"/>
      <c r="H21" s="86"/>
      <c r="I21" s="86"/>
      <c r="J21" s="86"/>
      <c r="K21" s="86"/>
      <c r="L21" s="87"/>
      <c r="M21" s="110">
        <v>0</v>
      </c>
      <c r="N21" s="87"/>
      <c r="O21" s="110">
        <v>0</v>
      </c>
      <c r="P21" s="87"/>
      <c r="Q21" s="110">
        <v>0</v>
      </c>
      <c r="R21" s="87"/>
      <c r="S21" s="109" t="e">
        <f t="shared" si="0"/>
        <v>#DIV/0!</v>
      </c>
      <c r="T21" s="87"/>
      <c r="U21" s="121" t="e">
        <f t="shared" si="1"/>
        <v>#DIV/0!</v>
      </c>
      <c r="V21" s="114"/>
    </row>
    <row r="22" spans="1:22" x14ac:dyDescent="0.3">
      <c r="A22" s="257" t="s">
        <v>31</v>
      </c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7"/>
      <c r="M22" s="110">
        <v>0</v>
      </c>
      <c r="N22" s="87"/>
      <c r="O22" s="110">
        <v>0</v>
      </c>
      <c r="P22" s="87"/>
      <c r="Q22" s="110">
        <v>0</v>
      </c>
      <c r="R22" s="87"/>
      <c r="S22" s="109" t="e">
        <f t="shared" si="0"/>
        <v>#DIV/0!</v>
      </c>
      <c r="T22" s="87"/>
      <c r="U22" s="121" t="e">
        <f t="shared" si="1"/>
        <v>#DIV/0!</v>
      </c>
      <c r="V22" s="114"/>
    </row>
    <row r="23" spans="1:22" x14ac:dyDescent="0.3">
      <c r="A23" s="257" t="s">
        <v>32</v>
      </c>
      <c r="B23" s="86"/>
      <c r="C23" s="86"/>
      <c r="D23" s="86"/>
      <c r="E23" s="86"/>
      <c r="F23" s="86"/>
      <c r="G23" s="86"/>
      <c r="H23" s="86"/>
      <c r="I23" s="86"/>
      <c r="J23" s="86"/>
      <c r="K23" s="86"/>
      <c r="L23" s="87"/>
      <c r="M23" s="110">
        <v>0</v>
      </c>
      <c r="N23" s="87"/>
      <c r="O23" s="110">
        <v>0</v>
      </c>
      <c r="P23" s="87"/>
      <c r="Q23" s="110">
        <v>0</v>
      </c>
      <c r="R23" s="87"/>
      <c r="S23" s="109" t="e">
        <f t="shared" si="0"/>
        <v>#DIV/0!</v>
      </c>
      <c r="T23" s="87"/>
      <c r="U23" s="121" t="e">
        <f t="shared" si="1"/>
        <v>#DIV/0!</v>
      </c>
      <c r="V23" s="114"/>
    </row>
    <row r="24" spans="1:22" x14ac:dyDescent="0.3">
      <c r="A24" s="257" t="s">
        <v>33</v>
      </c>
      <c r="B24" s="86"/>
      <c r="C24" s="86"/>
      <c r="D24" s="86"/>
      <c r="E24" s="86"/>
      <c r="F24" s="86"/>
      <c r="G24" s="86"/>
      <c r="H24" s="86"/>
      <c r="I24" s="86"/>
      <c r="J24" s="86"/>
      <c r="K24" s="86"/>
      <c r="L24" s="87"/>
      <c r="M24" s="110">
        <v>0</v>
      </c>
      <c r="N24" s="87"/>
      <c r="O24" s="110">
        <v>0</v>
      </c>
      <c r="P24" s="87"/>
      <c r="Q24" s="110">
        <v>0</v>
      </c>
      <c r="R24" s="87"/>
      <c r="S24" s="109" t="e">
        <f t="shared" si="0"/>
        <v>#DIV/0!</v>
      </c>
      <c r="T24" s="87"/>
      <c r="U24" s="121" t="e">
        <f t="shared" si="1"/>
        <v>#DIV/0!</v>
      </c>
      <c r="V24" s="114"/>
    </row>
    <row r="25" spans="1:22" x14ac:dyDescent="0.3">
      <c r="A25" s="257" t="s">
        <v>34</v>
      </c>
      <c r="B25" s="86"/>
      <c r="C25" s="86"/>
      <c r="D25" s="86"/>
      <c r="E25" s="86"/>
      <c r="F25" s="86"/>
      <c r="G25" s="86"/>
      <c r="H25" s="86"/>
      <c r="I25" s="86"/>
      <c r="J25" s="86"/>
      <c r="K25" s="86"/>
      <c r="L25" s="87"/>
      <c r="M25" s="110">
        <v>0</v>
      </c>
      <c r="N25" s="87"/>
      <c r="O25" s="110">
        <v>0</v>
      </c>
      <c r="P25" s="87"/>
      <c r="Q25" s="110">
        <v>0</v>
      </c>
      <c r="R25" s="87"/>
      <c r="S25" s="109" t="e">
        <f t="shared" si="0"/>
        <v>#DIV/0!</v>
      </c>
      <c r="T25" s="87"/>
      <c r="U25" s="121" t="e">
        <f t="shared" si="1"/>
        <v>#DIV/0!</v>
      </c>
      <c r="V25" s="114"/>
    </row>
    <row r="26" spans="1:22" x14ac:dyDescent="0.3">
      <c r="A26" s="257" t="s">
        <v>35</v>
      </c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87"/>
      <c r="M26" s="110">
        <v>0</v>
      </c>
      <c r="N26" s="87"/>
      <c r="O26" s="110">
        <v>0</v>
      </c>
      <c r="P26" s="87"/>
      <c r="Q26" s="110">
        <v>0</v>
      </c>
      <c r="R26" s="87"/>
      <c r="S26" s="109" t="e">
        <f t="shared" si="0"/>
        <v>#DIV/0!</v>
      </c>
      <c r="T26" s="87"/>
      <c r="U26" s="121" t="e">
        <f t="shared" si="1"/>
        <v>#DIV/0!</v>
      </c>
      <c r="V26" s="114"/>
    </row>
    <row r="27" spans="1:22" x14ac:dyDescent="0.3">
      <c r="A27" s="257" t="s">
        <v>36</v>
      </c>
      <c r="B27" s="86"/>
      <c r="C27" s="86"/>
      <c r="D27" s="86"/>
      <c r="E27" s="86"/>
      <c r="F27" s="86"/>
      <c r="G27" s="86"/>
      <c r="H27" s="86"/>
      <c r="I27" s="86"/>
      <c r="J27" s="86"/>
      <c r="K27" s="86"/>
      <c r="L27" s="87"/>
      <c r="M27" s="110">
        <v>0</v>
      </c>
      <c r="N27" s="87"/>
      <c r="O27" s="110">
        <v>0</v>
      </c>
      <c r="P27" s="87"/>
      <c r="Q27" s="110">
        <v>0</v>
      </c>
      <c r="R27" s="87"/>
      <c r="S27" s="109" t="e">
        <f t="shared" si="0"/>
        <v>#DIV/0!</v>
      </c>
      <c r="T27" s="87"/>
      <c r="U27" s="121" t="e">
        <f t="shared" si="1"/>
        <v>#DIV/0!</v>
      </c>
      <c r="V27" s="114"/>
    </row>
    <row r="28" spans="1:22" x14ac:dyDescent="0.3">
      <c r="A28" s="261" t="s">
        <v>37</v>
      </c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7"/>
      <c r="M28" s="108">
        <v>0</v>
      </c>
      <c r="N28" s="87"/>
      <c r="O28" s="108">
        <v>0</v>
      </c>
      <c r="P28" s="87"/>
      <c r="Q28" s="108">
        <v>0</v>
      </c>
      <c r="R28" s="87"/>
      <c r="S28" s="120" t="e">
        <f t="shared" si="0"/>
        <v>#DIV/0!</v>
      </c>
      <c r="T28" s="87"/>
      <c r="U28" s="120" t="e">
        <f t="shared" si="1"/>
        <v>#DIV/0!</v>
      </c>
      <c r="V28" s="87"/>
    </row>
    <row r="29" spans="1:22" x14ac:dyDescent="0.3">
      <c r="A29" s="257" t="s">
        <v>38</v>
      </c>
      <c r="B29" s="86"/>
      <c r="C29" s="86"/>
      <c r="D29" s="86"/>
      <c r="E29" s="86"/>
      <c r="F29" s="86"/>
      <c r="G29" s="86"/>
      <c r="H29" s="86"/>
      <c r="I29" s="86"/>
      <c r="J29" s="86"/>
      <c r="K29" s="86"/>
      <c r="L29" s="87"/>
      <c r="M29" s="110">
        <v>0</v>
      </c>
      <c r="N29" s="87"/>
      <c r="O29" s="110">
        <v>0</v>
      </c>
      <c r="P29" s="87"/>
      <c r="Q29" s="110">
        <v>0</v>
      </c>
      <c r="R29" s="87"/>
      <c r="S29" s="109" t="e">
        <f t="shared" si="0"/>
        <v>#DIV/0!</v>
      </c>
      <c r="T29" s="87"/>
      <c r="U29" s="121" t="e">
        <f t="shared" si="1"/>
        <v>#DIV/0!</v>
      </c>
      <c r="V29" s="114"/>
    </row>
    <row r="30" spans="1:22" x14ac:dyDescent="0.3">
      <c r="A30" s="257" t="s">
        <v>39</v>
      </c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7"/>
      <c r="M30" s="110">
        <v>0</v>
      </c>
      <c r="N30" s="87"/>
      <c r="O30" s="110">
        <v>0</v>
      </c>
      <c r="P30" s="87"/>
      <c r="Q30" s="110">
        <v>0</v>
      </c>
      <c r="R30" s="87"/>
      <c r="S30" s="109" t="e">
        <f t="shared" si="0"/>
        <v>#DIV/0!</v>
      </c>
      <c r="T30" s="87"/>
      <c r="U30" s="121" t="e">
        <f t="shared" si="1"/>
        <v>#DIV/0!</v>
      </c>
      <c r="V30" s="114"/>
    </row>
    <row r="31" spans="1:22" x14ac:dyDescent="0.3">
      <c r="A31" s="257" t="s">
        <v>40</v>
      </c>
      <c r="B31" s="86"/>
      <c r="C31" s="86"/>
      <c r="D31" s="86"/>
      <c r="E31" s="86"/>
      <c r="F31" s="86"/>
      <c r="G31" s="86"/>
      <c r="H31" s="86"/>
      <c r="I31" s="86"/>
      <c r="J31" s="86"/>
      <c r="K31" s="86"/>
      <c r="L31" s="87"/>
      <c r="M31" s="110">
        <v>0</v>
      </c>
      <c r="N31" s="87"/>
      <c r="O31" s="110">
        <v>0</v>
      </c>
      <c r="P31" s="87"/>
      <c r="Q31" s="110">
        <v>0</v>
      </c>
      <c r="R31" s="87"/>
      <c r="S31" s="109" t="e">
        <f t="shared" si="0"/>
        <v>#DIV/0!</v>
      </c>
      <c r="T31" s="87"/>
      <c r="U31" s="121" t="e">
        <f t="shared" si="1"/>
        <v>#DIV/0!</v>
      </c>
      <c r="V31" s="114"/>
    </row>
    <row r="32" spans="1:22" x14ac:dyDescent="0.3">
      <c r="A32" s="257" t="s">
        <v>41</v>
      </c>
      <c r="B32" s="86"/>
      <c r="C32" s="86"/>
      <c r="D32" s="86"/>
      <c r="E32" s="86"/>
      <c r="F32" s="86"/>
      <c r="G32" s="86"/>
      <c r="H32" s="86"/>
      <c r="I32" s="86"/>
      <c r="J32" s="86"/>
      <c r="K32" s="86"/>
      <c r="L32" s="87"/>
      <c r="M32" s="110">
        <v>0</v>
      </c>
      <c r="N32" s="87"/>
      <c r="O32" s="110">
        <v>0</v>
      </c>
      <c r="P32" s="87"/>
      <c r="Q32" s="110">
        <v>0</v>
      </c>
      <c r="R32" s="87"/>
      <c r="S32" s="109" t="e">
        <f t="shared" si="0"/>
        <v>#DIV/0!</v>
      </c>
      <c r="T32" s="87"/>
      <c r="U32" s="121" t="e">
        <f t="shared" si="1"/>
        <v>#DIV/0!</v>
      </c>
      <c r="V32" s="114"/>
    </row>
    <row r="33" spans="1:22" x14ac:dyDescent="0.3">
      <c r="A33" s="261" t="s">
        <v>42</v>
      </c>
      <c r="B33" s="86"/>
      <c r="C33" s="86"/>
      <c r="D33" s="86"/>
      <c r="E33" s="86"/>
      <c r="F33" s="86"/>
      <c r="G33" s="86"/>
      <c r="H33" s="86"/>
      <c r="I33" s="86"/>
      <c r="J33" s="86"/>
      <c r="K33" s="86"/>
      <c r="L33" s="87"/>
      <c r="M33" s="108">
        <v>0</v>
      </c>
      <c r="N33" s="87"/>
      <c r="O33" s="108">
        <v>0</v>
      </c>
      <c r="P33" s="87"/>
      <c r="Q33" s="108">
        <v>0</v>
      </c>
      <c r="R33" s="87"/>
      <c r="S33" s="120" t="e">
        <f t="shared" si="0"/>
        <v>#DIV/0!</v>
      </c>
      <c r="T33" s="87"/>
      <c r="U33" s="120" t="e">
        <f t="shared" si="1"/>
        <v>#DIV/0!</v>
      </c>
      <c r="V33" s="87"/>
    </row>
    <row r="34" spans="1:22" ht="31.5" customHeight="1" x14ac:dyDescent="0.3">
      <c r="A34" s="257" t="s">
        <v>43</v>
      </c>
      <c r="B34" s="86"/>
      <c r="C34" s="86"/>
      <c r="D34" s="86"/>
      <c r="E34" s="86"/>
      <c r="F34" s="86"/>
      <c r="G34" s="86"/>
      <c r="H34" s="86"/>
      <c r="I34" s="86"/>
      <c r="J34" s="86"/>
      <c r="K34" s="86"/>
      <c r="L34" s="87"/>
      <c r="M34" s="110">
        <v>0</v>
      </c>
      <c r="N34" s="87"/>
      <c r="O34" s="110">
        <v>0</v>
      </c>
      <c r="P34" s="87"/>
      <c r="Q34" s="110">
        <v>0</v>
      </c>
      <c r="R34" s="87"/>
      <c r="S34" s="109" t="e">
        <f t="shared" si="0"/>
        <v>#DIV/0!</v>
      </c>
      <c r="T34" s="87"/>
      <c r="U34" s="121" t="e">
        <f t="shared" si="1"/>
        <v>#DIV/0!</v>
      </c>
      <c r="V34" s="114"/>
    </row>
    <row r="35" spans="1:22" x14ac:dyDescent="0.3">
      <c r="A35" s="257" t="s">
        <v>44</v>
      </c>
      <c r="B35" s="86"/>
      <c r="C35" s="86"/>
      <c r="D35" s="86"/>
      <c r="E35" s="86"/>
      <c r="F35" s="86"/>
      <c r="G35" s="86"/>
      <c r="H35" s="86"/>
      <c r="I35" s="86"/>
      <c r="J35" s="86"/>
      <c r="K35" s="86"/>
      <c r="L35" s="87"/>
      <c r="M35" s="110">
        <v>0</v>
      </c>
      <c r="N35" s="87"/>
      <c r="O35" s="110">
        <v>0</v>
      </c>
      <c r="P35" s="87"/>
      <c r="Q35" s="110">
        <v>0</v>
      </c>
      <c r="R35" s="87"/>
      <c r="S35" s="109" t="e">
        <f t="shared" si="0"/>
        <v>#DIV/0!</v>
      </c>
      <c r="T35" s="87"/>
      <c r="U35" s="121" t="e">
        <f t="shared" si="1"/>
        <v>#DIV/0!</v>
      </c>
      <c r="V35" s="114"/>
    </row>
    <row r="36" spans="1:22" ht="31.5" customHeight="1" x14ac:dyDescent="0.3">
      <c r="A36" s="257" t="s">
        <v>45</v>
      </c>
      <c r="B36" s="86"/>
      <c r="C36" s="86"/>
      <c r="D36" s="86"/>
      <c r="E36" s="86"/>
      <c r="F36" s="86"/>
      <c r="G36" s="86"/>
      <c r="H36" s="86"/>
      <c r="I36" s="86"/>
      <c r="J36" s="86"/>
      <c r="K36" s="86"/>
      <c r="L36" s="87"/>
      <c r="M36" s="110">
        <v>0</v>
      </c>
      <c r="N36" s="87"/>
      <c r="O36" s="110">
        <v>0</v>
      </c>
      <c r="P36" s="87"/>
      <c r="Q36" s="110">
        <v>0</v>
      </c>
      <c r="R36" s="87"/>
      <c r="S36" s="109" t="e">
        <f t="shared" si="0"/>
        <v>#DIV/0!</v>
      </c>
      <c r="T36" s="87"/>
      <c r="U36" s="121" t="e">
        <f t="shared" si="1"/>
        <v>#DIV/0!</v>
      </c>
      <c r="V36" s="114"/>
    </row>
    <row r="37" spans="1:22" ht="31.5" customHeight="1" x14ac:dyDescent="0.3">
      <c r="A37" s="257" t="s">
        <v>46</v>
      </c>
      <c r="B37" s="86"/>
      <c r="C37" s="86"/>
      <c r="D37" s="86"/>
      <c r="E37" s="86"/>
      <c r="F37" s="86"/>
      <c r="G37" s="86"/>
      <c r="H37" s="86"/>
      <c r="I37" s="86"/>
      <c r="J37" s="86"/>
      <c r="K37" s="86"/>
      <c r="L37" s="87"/>
      <c r="M37" s="110">
        <v>0</v>
      </c>
      <c r="N37" s="87"/>
      <c r="O37" s="110">
        <v>0</v>
      </c>
      <c r="P37" s="87"/>
      <c r="Q37" s="110">
        <v>0</v>
      </c>
      <c r="R37" s="87"/>
      <c r="S37" s="109" t="e">
        <f t="shared" si="0"/>
        <v>#DIV/0!</v>
      </c>
      <c r="T37" s="87"/>
      <c r="U37" s="121" t="e">
        <f t="shared" si="1"/>
        <v>#DIV/0!</v>
      </c>
      <c r="V37" s="114"/>
    </row>
  </sheetData>
  <mergeCells count="186">
    <mergeCell ref="O37:P37"/>
    <mergeCell ref="S31:T31"/>
    <mergeCell ref="O13:P13"/>
    <mergeCell ref="A2:B2"/>
    <mergeCell ref="A10:L10"/>
    <mergeCell ref="S34:T34"/>
    <mergeCell ref="A19:L19"/>
    <mergeCell ref="A28:L28"/>
    <mergeCell ref="M28:N28"/>
    <mergeCell ref="A6:V6"/>
    <mergeCell ref="Q22:R22"/>
    <mergeCell ref="A9:L9"/>
    <mergeCell ref="O12:P12"/>
    <mergeCell ref="A30:L30"/>
    <mergeCell ref="S29:T29"/>
    <mergeCell ref="A11:L11"/>
    <mergeCell ref="U29:V29"/>
    <mergeCell ref="M32:N32"/>
    <mergeCell ref="M14:N14"/>
    <mergeCell ref="U23:V23"/>
    <mergeCell ref="O14:P14"/>
    <mergeCell ref="A33:L33"/>
    <mergeCell ref="U25:V25"/>
    <mergeCell ref="A8:L8"/>
    <mergeCell ref="A17:L17"/>
    <mergeCell ref="Q19:R19"/>
    <mergeCell ref="M22:N22"/>
    <mergeCell ref="A35:L35"/>
    <mergeCell ref="M30:N30"/>
    <mergeCell ref="Q34:R34"/>
    <mergeCell ref="A27:L27"/>
    <mergeCell ref="S18:T18"/>
    <mergeCell ref="S27:T27"/>
    <mergeCell ref="A25:L25"/>
    <mergeCell ref="A18:L18"/>
    <mergeCell ref="A22:L22"/>
    <mergeCell ref="S28:T28"/>
    <mergeCell ref="M31:N31"/>
    <mergeCell ref="Q25:R25"/>
    <mergeCell ref="S19:T19"/>
    <mergeCell ref="Q21:R21"/>
    <mergeCell ref="S21:T21"/>
    <mergeCell ref="Q8:R8"/>
    <mergeCell ref="S8:T8"/>
    <mergeCell ref="S17:T17"/>
    <mergeCell ref="S11:T11"/>
    <mergeCell ref="U17:V17"/>
    <mergeCell ref="M20:N20"/>
    <mergeCell ref="U11:V11"/>
    <mergeCell ref="S37:T37"/>
    <mergeCell ref="U34:V34"/>
    <mergeCell ref="U9:V9"/>
    <mergeCell ref="M34:N34"/>
    <mergeCell ref="O19:P19"/>
    <mergeCell ref="O34:P34"/>
    <mergeCell ref="O28:P28"/>
    <mergeCell ref="Q28:R28"/>
    <mergeCell ref="M9:N9"/>
    <mergeCell ref="O9:P9"/>
    <mergeCell ref="U30:V30"/>
    <mergeCell ref="O30:P30"/>
    <mergeCell ref="M11:N11"/>
    <mergeCell ref="O20:P20"/>
    <mergeCell ref="Q20:R20"/>
    <mergeCell ref="Q14:R14"/>
    <mergeCell ref="Q10:R10"/>
    <mergeCell ref="A3:B3"/>
    <mergeCell ref="U37:V37"/>
    <mergeCell ref="O22:P22"/>
    <mergeCell ref="A20:L20"/>
    <mergeCell ref="A29:L29"/>
    <mergeCell ref="U12:V12"/>
    <mergeCell ref="M15:N15"/>
    <mergeCell ref="M12:N12"/>
    <mergeCell ref="U21:V21"/>
    <mergeCell ref="M37:N37"/>
    <mergeCell ref="A13:L13"/>
    <mergeCell ref="M26:N26"/>
    <mergeCell ref="A4:B4"/>
    <mergeCell ref="A15:L15"/>
    <mergeCell ref="M29:N29"/>
    <mergeCell ref="M23:N23"/>
    <mergeCell ref="O23:P23"/>
    <mergeCell ref="Q32:R32"/>
    <mergeCell ref="S32:T32"/>
    <mergeCell ref="S26:T26"/>
    <mergeCell ref="U26:V26"/>
    <mergeCell ref="U35:V35"/>
    <mergeCell ref="Q16:R16"/>
    <mergeCell ref="A16:L16"/>
    <mergeCell ref="A36:L36"/>
    <mergeCell ref="U14:V14"/>
    <mergeCell ref="M19:N19"/>
    <mergeCell ref="S22:T22"/>
    <mergeCell ref="U22:V22"/>
    <mergeCell ref="Q12:R12"/>
    <mergeCell ref="S12:T12"/>
    <mergeCell ref="Q37:R37"/>
    <mergeCell ref="A12:L12"/>
    <mergeCell ref="O29:P29"/>
    <mergeCell ref="Q29:R29"/>
    <mergeCell ref="Q23:R23"/>
    <mergeCell ref="A32:L32"/>
    <mergeCell ref="S23:T23"/>
    <mergeCell ref="A14:L14"/>
    <mergeCell ref="U32:V32"/>
    <mergeCell ref="S13:T13"/>
    <mergeCell ref="O31:P31"/>
    <mergeCell ref="U13:V13"/>
    <mergeCell ref="Q31:R31"/>
    <mergeCell ref="M13:N13"/>
    <mergeCell ref="M21:N21"/>
    <mergeCell ref="O21:P21"/>
    <mergeCell ref="Q15:R15"/>
    <mergeCell ref="A7:V7"/>
    <mergeCell ref="M8:N8"/>
    <mergeCell ref="A34:L34"/>
    <mergeCell ref="O8:P8"/>
    <mergeCell ref="M17:N17"/>
    <mergeCell ref="Q30:R30"/>
    <mergeCell ref="S35:T35"/>
    <mergeCell ref="O17:P17"/>
    <mergeCell ref="S30:T30"/>
    <mergeCell ref="O11:P11"/>
    <mergeCell ref="Q17:R17"/>
    <mergeCell ref="Q11:R11"/>
    <mergeCell ref="S20:T20"/>
    <mergeCell ref="U20:V20"/>
    <mergeCell ref="S15:T15"/>
    <mergeCell ref="S24:T24"/>
    <mergeCell ref="A31:L31"/>
    <mergeCell ref="U24:V24"/>
    <mergeCell ref="M27:N27"/>
    <mergeCell ref="S33:T33"/>
    <mergeCell ref="U18:V18"/>
    <mergeCell ref="U8:V8"/>
    <mergeCell ref="A24:L24"/>
    <mergeCell ref="M24:N24"/>
    <mergeCell ref="Q9:R9"/>
    <mergeCell ref="O27:P27"/>
    <mergeCell ref="M36:N36"/>
    <mergeCell ref="S9:T9"/>
    <mergeCell ref="Q27:R27"/>
    <mergeCell ref="U10:V10"/>
    <mergeCell ref="U19:V19"/>
    <mergeCell ref="U36:V36"/>
    <mergeCell ref="O36:P36"/>
    <mergeCell ref="S25:T25"/>
    <mergeCell ref="O10:P10"/>
    <mergeCell ref="O24:P24"/>
    <mergeCell ref="O18:P18"/>
    <mergeCell ref="Q24:R24"/>
    <mergeCell ref="O33:P33"/>
    <mergeCell ref="Q18:R18"/>
    <mergeCell ref="Q33:R33"/>
    <mergeCell ref="Q36:R36"/>
    <mergeCell ref="S36:T36"/>
    <mergeCell ref="U31:V31"/>
    <mergeCell ref="U27:V27"/>
    <mergeCell ref="S14:T14"/>
    <mergeCell ref="S16:T16"/>
    <mergeCell ref="Q13:R13"/>
    <mergeCell ref="A5:V5"/>
    <mergeCell ref="U15:V15"/>
    <mergeCell ref="A37:L37"/>
    <mergeCell ref="O15:P15"/>
    <mergeCell ref="A21:L21"/>
    <mergeCell ref="A26:L26"/>
    <mergeCell ref="M35:N35"/>
    <mergeCell ref="M10:N10"/>
    <mergeCell ref="A23:L23"/>
    <mergeCell ref="U16:V16"/>
    <mergeCell ref="O32:P32"/>
    <mergeCell ref="O26:P26"/>
    <mergeCell ref="Q26:R26"/>
    <mergeCell ref="O35:P35"/>
    <mergeCell ref="Q35:R35"/>
    <mergeCell ref="M16:N16"/>
    <mergeCell ref="O16:P16"/>
    <mergeCell ref="M25:N25"/>
    <mergeCell ref="O25:P25"/>
    <mergeCell ref="S10:T10"/>
    <mergeCell ref="U33:V33"/>
    <mergeCell ref="U28:V28"/>
    <mergeCell ref="M18:N18"/>
    <mergeCell ref="M33:N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IZVRŠENJE PRORAČUNA</vt:lpstr>
      <vt:lpstr>PRIHODI I RASHODI PREMA EK</vt:lpstr>
      <vt:lpstr>PRIHODI I RASHODI PREMA IZVORIM</vt:lpstr>
      <vt:lpstr>RASHODI PREMA FUNKCIJSKOJ KLAS</vt:lpstr>
      <vt:lpstr>IZVRŠENJE PO ORGANIZACIJSKOJ KL</vt:lpstr>
      <vt:lpstr>POSEBNI DIO 08008</vt:lpstr>
      <vt:lpstr>B.2 RAČUN FINANC IF</vt:lpstr>
      <vt:lpstr>B.1 RAČUN FINANC EK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Matea Tunjić</cp:lastModifiedBy>
  <cp:lastPrinted>2026-07-21T06:29:38Z</cp:lastPrinted>
  <dcterms:created xsi:type="dcterms:W3CDTF">2026-07-16T12:37:58Z</dcterms:created>
  <dcterms:modified xsi:type="dcterms:W3CDTF">2026-07-28T08:19:00Z</dcterms:modified>
</cp:coreProperties>
</file>